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xr:revisionPtr revIDLastSave="0" documentId="8_{0CFD2819-BE4D-4FD0-9175-A9CA9B148400}" xr6:coauthVersionLast="47" xr6:coauthVersionMax="47" xr10:uidLastSave="{00000000-0000-0000-0000-000000000000}"/>
  <bookViews>
    <workbookView xWindow="300" yWindow="795" windowWidth="14610" windowHeight="11295" xr2:uid="{119D7D74-7F5E-4B11-A10E-FE1150C87DA3}"/>
  </bookViews>
  <sheets>
    <sheet name="Sheet1" sheetId="1" r:id="rId1"/>
    <sheet name="_PalUtilTempWorksheet" sheetId="3" state="hidden" r:id="rId2"/>
    <sheet name="treeCalc_1" sheetId="2" state="hidden" r:id="rId3"/>
  </sheets>
  <definedNames>
    <definedName name="PTree_SensitivityAnalysis_AnalysisType" hidden="1">0</definedName>
    <definedName name="PTree_SensitivityAnalysis_GraphsDisplayPercentageChange" hidden="1">FALSE</definedName>
    <definedName name="PTree_SensitivityAnalysis_IncludeSensitivityGraph" hidden="1">TRUE</definedName>
    <definedName name="PTree_SensitivityAnalysis_IncludeSpiderGraph" hidden="1">TRUE</definedName>
    <definedName name="PTree_SensitivityAnalysis_IncludeStrategyRegion" hidden="1">TRUE</definedName>
    <definedName name="PTree_SensitivityAnalysis_IncludeTornadoGraph" hidden="1">TRUE</definedName>
    <definedName name="PTree_SensitivityAnalysis_Inputs_1_AlternateCellLabel" hidden="1">""</definedName>
    <definedName name="PTree_SensitivityAnalysis_Inputs_1_BaseValueIsAutomatic" hidden="1">TRUE</definedName>
    <definedName name="PTree_SensitivityAnalysis_Inputs_1_MaintainProbabilityNormalization" hidden="1">FALSE</definedName>
    <definedName name="PTree_SensitivityAnalysis_Inputs_1_ManualBaseValue" hidden="1">0</definedName>
    <definedName name="PTree_SensitivityAnalysis_Inputs_1_Maximum" hidden="1">0.2</definedName>
    <definedName name="PTree_SensitivityAnalysis_Inputs_1_Minimum" hidden="1">0.12</definedName>
    <definedName name="PTree_SensitivityAnalysis_Inputs_1_OneWayAnalysis" hidden="1">0</definedName>
    <definedName name="PTree_SensitivityAnalysis_Inputs_1_Steps" hidden="1">16</definedName>
    <definedName name="PTree_SensitivityAnalysis_Inputs_1_TwoWayAnalysis" hidden="1">0</definedName>
    <definedName name="PTree_SensitivityAnalysis_Inputs_1_VariationMethod" hidden="1">2</definedName>
    <definedName name="PTree_SensitivityAnalysis_Inputs_1_VaryCell" hidden="1">Sheet1!$D$9</definedName>
    <definedName name="PTree_SensitivityAnalysis_Inputs_2_AlternateCellLabel" hidden="1">""</definedName>
    <definedName name="PTree_SensitivityAnalysis_Inputs_2_BaseValueIsAutomatic" hidden="1">TRUE</definedName>
    <definedName name="PTree_SensitivityAnalysis_Inputs_2_MaintainProbabilityNormalization" hidden="1">FALSE</definedName>
    <definedName name="PTree_SensitivityAnalysis_Inputs_2_ManualBaseValue" hidden="1">0</definedName>
    <definedName name="PTree_SensitivityAnalysis_Inputs_2_Maximum" hidden="1">0.2</definedName>
    <definedName name="PTree_SensitivityAnalysis_Inputs_2_Minimum" hidden="1">0.02</definedName>
    <definedName name="PTree_SensitivityAnalysis_Inputs_2_OneWayAnalysis" hidden="1">1</definedName>
    <definedName name="PTree_SensitivityAnalysis_Inputs_2_Steps" hidden="1">36</definedName>
    <definedName name="PTree_SensitivityAnalysis_Inputs_2_TwoWayAnalysis" hidden="1">0</definedName>
    <definedName name="PTree_SensitivityAnalysis_Inputs_2_VariationMethod" hidden="1">2</definedName>
    <definedName name="PTree_SensitivityAnalysis_Inputs_2_VaryCell" hidden="1">Sheet1!$C$14</definedName>
    <definedName name="PTree_SensitivityAnalysis_Inputs_Count" hidden="1">2</definedName>
    <definedName name="PTree_SensitivityAnalysis_Output_AlternateCellLabel" hidden="1">""</definedName>
    <definedName name="PTree_SensitivityAnalysis_Output_Model" hidden="1">PTreeObjectReference(PTDecisionTree_1,treeCalc_1!$A$1)</definedName>
    <definedName name="PTree_SensitivityAnalysis_Output_OutputType" hidden="1">1</definedName>
    <definedName name="PTree_SensitivityAnalysis_Output_StartingNode" hidden="1">PTreeObjectReference(NULL,NULL)</definedName>
    <definedName name="PTree_SensitivityAnalysis_ReportPlacement" hidden="1">1</definedName>
    <definedName name="PTree_SensitivityAnalysis_UpdateDisplay" hidden="1">FALSE</definedName>
    <definedName name="treeList" hidden="1">"10000000000000000000000000000000000000000000000000000000000000000000000000000000000000000000000000000000000000000000000000000000000000000000000000000000000000000000000000000000000000000000000000000000"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8" i="1" l="1"/>
  <c r="K62" i="1"/>
  <c r="K64" i="1"/>
  <c r="K66" i="1"/>
  <c r="H64" i="1" l="1"/>
  <c r="F46" i="1"/>
  <c r="J13" i="2" s="1"/>
  <c r="F28" i="1"/>
  <c r="J12" i="2" s="1"/>
  <c r="J28" i="2"/>
  <c r="O28" i="2"/>
  <c r="H62" i="1"/>
  <c r="J47" i="2" s="1"/>
  <c r="H61" i="1"/>
  <c r="K47" i="2" s="1"/>
  <c r="J46" i="2"/>
  <c r="J29" i="2"/>
  <c r="O29" i="2"/>
  <c r="H78" i="1"/>
  <c r="J45" i="2" s="1"/>
  <c r="H76" i="1"/>
  <c r="J44" i="2" s="1"/>
  <c r="H74" i="1"/>
  <c r="J31" i="2" s="1"/>
  <c r="H73" i="1"/>
  <c r="K31" i="2" s="1"/>
  <c r="H70" i="1"/>
  <c r="J30" i="2" s="1"/>
  <c r="J27" i="2"/>
  <c r="O27" i="2"/>
  <c r="H40" i="1"/>
  <c r="J22" i="2" s="1"/>
  <c r="H42" i="1"/>
  <c r="J42" i="2" s="1"/>
  <c r="J20" i="2"/>
  <c r="O20" i="2"/>
  <c r="H52" i="1"/>
  <c r="J39" i="2" s="1"/>
  <c r="H51" i="1"/>
  <c r="K39" i="2" s="1"/>
  <c r="H48" i="1"/>
  <c r="J38" i="2" s="1"/>
  <c r="J19" i="2"/>
  <c r="O19" i="2"/>
  <c r="H44" i="1"/>
  <c r="J43" i="2" s="1"/>
  <c r="H39" i="1"/>
  <c r="K22" i="2" s="1"/>
  <c r="H36" i="1"/>
  <c r="J21" i="2" s="1"/>
  <c r="O13" i="2"/>
  <c r="G34" i="1"/>
  <c r="J18" i="2" s="1"/>
  <c r="D14" i="1"/>
  <c r="H54" i="1" s="1"/>
  <c r="J40" i="2" s="1"/>
  <c r="G32" i="1"/>
  <c r="J17" i="2" s="1"/>
  <c r="G30" i="1"/>
  <c r="J16" i="2" s="1"/>
  <c r="G26" i="1"/>
  <c r="J15" i="2" s="1"/>
  <c r="G29" i="1"/>
  <c r="K16" i="2" s="1"/>
  <c r="O12" i="2"/>
  <c r="K11" i="2"/>
  <c r="J11" i="2"/>
  <c r="O11" i="2"/>
  <c r="B11" i="2"/>
  <c r="B2" i="2"/>
  <c r="D15" i="1"/>
  <c r="H66" i="1" s="1"/>
  <c r="J49" i="2" s="1"/>
  <c r="D11" i="1"/>
  <c r="G33" i="1" s="1"/>
  <c r="K18" i="2" s="1"/>
  <c r="D10" i="1"/>
  <c r="H53" i="1" s="1"/>
  <c r="K40" i="2" s="1"/>
  <c r="J48" i="2" l="1"/>
  <c r="H65" i="1"/>
  <c r="K49" i="2" s="1"/>
  <c r="H63" i="1"/>
  <c r="K48" i="2" s="1"/>
  <c r="H75" i="1"/>
  <c r="K44" i="2" s="1"/>
  <c r="H77" i="1"/>
  <c r="K45" i="2" s="1"/>
  <c r="H43" i="1"/>
  <c r="K43" i="2" s="1"/>
  <c r="H55" i="1"/>
  <c r="K41" i="2" s="1"/>
  <c r="H56" i="1"/>
  <c r="J41" i="2" s="1"/>
  <c r="H41" i="1"/>
  <c r="K42" i="2" s="1"/>
  <c r="G31" i="1"/>
  <c r="K17" i="2" s="1"/>
  <c r="D8" i="1"/>
  <c r="H57" i="1" s="1"/>
  <c r="K46" i="2" s="1"/>
  <c r="H47" i="1" l="1"/>
  <c r="K38" i="2" s="1"/>
  <c r="H69" i="1"/>
  <c r="K30" i="2" s="1"/>
  <c r="H35" i="1"/>
  <c r="K21" i="2" s="1"/>
  <c r="G25" i="1"/>
  <c r="K15" i="2" s="1"/>
  <c r="F2" i="2"/>
  <c r="H31" i="1"/>
  <c r="F27" i="1"/>
  <c r="G28" i="1"/>
  <c r="H30" i="1"/>
  <c r="H34" i="1"/>
  <c r="H29" i="1"/>
  <c r="H33" i="1"/>
  <c r="F24" i="1"/>
  <c r="H32" i="1"/>
  <c r="H25" i="1"/>
  <c r="H26" i="1"/>
  <c r="F45" i="1"/>
  <c r="G46" i="1"/>
  <c r="I36" i="1"/>
  <c r="I40" i="1"/>
  <c r="I35" i="1"/>
  <c r="I41" i="1"/>
  <c r="H38" i="1"/>
  <c r="I42" i="1"/>
  <c r="G37" i="1"/>
  <c r="I43" i="1"/>
  <c r="I44" i="1"/>
  <c r="I39" i="1"/>
  <c r="I53" i="1"/>
  <c r="H50" i="1"/>
  <c r="I54" i="1"/>
  <c r="G49" i="1"/>
  <c r="I47" i="1"/>
  <c r="I48" i="1"/>
  <c r="I56" i="1"/>
  <c r="I55" i="1"/>
  <c r="I52" i="1"/>
  <c r="I51" i="1"/>
  <c r="F67" i="1"/>
  <c r="G68" i="1"/>
  <c r="I74" i="1"/>
  <c r="H72" i="1"/>
  <c r="I76" i="1"/>
  <c r="G71" i="1"/>
  <c r="I69" i="1"/>
  <c r="I77" i="1"/>
  <c r="I73" i="1"/>
  <c r="I75" i="1"/>
  <c r="I70" i="1"/>
  <c r="I78" i="1"/>
  <c r="I66" i="1"/>
  <c r="I61" i="1"/>
  <c r="I62" i="1"/>
  <c r="I57" i="1"/>
  <c r="I65" i="1"/>
  <c r="I63" i="1"/>
  <c r="H60" i="1"/>
  <c r="I64" i="1"/>
  <c r="G59" i="1"/>
  <c r="I58" i="1"/>
  <c r="A46" i="2" l="1"/>
  <c r="A48" i="2"/>
  <c r="A28" i="2"/>
  <c r="A47" i="2"/>
  <c r="A49" i="2"/>
  <c r="A45" i="2"/>
  <c r="A30" i="2"/>
  <c r="A44" i="2"/>
  <c r="A29" i="2"/>
  <c r="A31" i="2"/>
  <c r="A39" i="2"/>
  <c r="A41" i="2"/>
  <c r="A38" i="2"/>
  <c r="A40" i="2"/>
  <c r="A20" i="2"/>
  <c r="A43" i="2"/>
  <c r="A42" i="2"/>
  <c r="A19" i="2"/>
  <c r="A22" i="2"/>
  <c r="A21" i="2"/>
  <c r="A27" i="2"/>
  <c r="A15" i="2"/>
  <c r="A17" i="2"/>
  <c r="A11" i="2"/>
  <c r="A18" i="2"/>
  <c r="A16" i="2"/>
  <c r="A12" i="2"/>
  <c r="A13" i="2"/>
</calcChain>
</file>

<file path=xl/sharedStrings.xml><?xml version="1.0" encoding="utf-8"?>
<sst xmlns="http://schemas.openxmlformats.org/spreadsheetml/2006/main" count="210" uniqueCount="86">
  <si>
    <t>Option 1</t>
  </si>
  <si>
    <t>Option 2</t>
  </si>
  <si>
    <t>Option 3</t>
  </si>
  <si>
    <t>Deductible</t>
  </si>
  <si>
    <t>Premium</t>
  </si>
  <si>
    <t>uninsured</t>
  </si>
  <si>
    <t>Options</t>
  </si>
  <si>
    <t>loss sizes</t>
  </si>
  <si>
    <t>None</t>
  </si>
  <si>
    <t>Small</t>
  </si>
  <si>
    <t>Medium</t>
  </si>
  <si>
    <t>Large</t>
  </si>
  <si>
    <t>Probability</t>
  </si>
  <si>
    <t>p</t>
  </si>
  <si>
    <t>p/5</t>
  </si>
  <si>
    <t>p/20</t>
  </si>
  <si>
    <t>1-p-p/5-p/20</t>
  </si>
  <si>
    <t>On hand cash</t>
  </si>
  <si>
    <t>Losses over 600</t>
  </si>
  <si>
    <t>losses over 1600</t>
  </si>
  <si>
    <t>Losses over 600 without borrowing</t>
  </si>
  <si>
    <t>18555411</t>
  </si>
  <si>
    <t>Name</t>
  </si>
  <si>
    <t>SheetRef</t>
  </si>
  <si>
    <t>GenInfo</t>
  </si>
  <si>
    <t>Def. Link</t>
  </si>
  <si>
    <t>EXT REFS</t>
  </si>
  <si>
    <t>Def. Form</t>
  </si>
  <si>
    <t>Calc Macro</t>
  </si>
  <si>
    <t>Highest#</t>
  </si>
  <si>
    <t>Ptree1 Compatibility</t>
  </si>
  <si>
    <t>Model GUID</t>
  </si>
  <si>
    <t>Eval. Function</t>
  </si>
  <si>
    <t>Creation Version</t>
  </si>
  <si>
    <t>Required Version</t>
  </si>
  <si>
    <t>Recommended Version</t>
  </si>
  <si>
    <t>Last Modified By Version</t>
  </si>
  <si>
    <t>Output Label</t>
  </si>
  <si>
    <t>Output Value NF</t>
  </si>
  <si>
    <t>Output Prob NF</t>
  </si>
  <si>
    <t>Input Value NF</t>
  </si>
  <si>
    <t>Input Prob NF</t>
  </si>
  <si>
    <t>R-Value Ref.</t>
  </si>
  <si>
    <t>Anchor Cell</t>
  </si>
  <si>
    <t>Branch Name</t>
  </si>
  <si>
    <t>bformtype</t>
  </si>
  <si>
    <t>valformula</t>
  </si>
  <si>
    <t>pbformula</t>
  </si>
  <si>
    <t>distribution</t>
  </si>
  <si>
    <t>cumPayoffFunction</t>
  </si>
  <si>
    <t>link</t>
  </si>
  <si>
    <t>ENDNODEFORMULA</t>
  </si>
  <si>
    <t>VAL</t>
  </si>
  <si>
    <t>PB</t>
  </si>
  <si>
    <t>IntRefs</t>
  </si>
  <si>
    <t>RefRefs</t>
  </si>
  <si>
    <t>NodeNames</t>
  </si>
  <si>
    <t>Collapsed</t>
  </si>
  <si>
    <t>=</t>
  </si>
  <si>
    <t>8.5.0</t>
  </si>
  <si>
    <t>5.0.0</t>
  </si>
  <si>
    <t>&lt;NF&gt;</t>
  </si>
  <si>
    <t>Automatic</t>
  </si>
  <si>
    <t/>
  </si>
  <si>
    <t>DEFAULT</t>
  </si>
  <si>
    <t>0</t>
  </si>
  <si>
    <t>0,1,1,0,0,Exponential, 0,0,-1,0,-1,-1,.0001</t>
  </si>
  <si>
    <t>Insure/retain</t>
  </si>
  <si>
    <t>Decision</t>
  </si>
  <si>
    <t>Option 3 (retain)</t>
  </si>
  <si>
    <t>Chance</t>
  </si>
  <si>
    <t>4,0,0,0,2,0,0</t>
  </si>
  <si>
    <t>1,0,0,4,5,6,7,8,1,0,0</t>
  </si>
  <si>
    <t>4,0,0,0,18,0,0</t>
  </si>
  <si>
    <t>2,0,0,2,9,10,1,0,0</t>
  </si>
  <si>
    <t>No Borrowing</t>
  </si>
  <si>
    <t>1,0,0,4,11,12,32,33,3,0,0</t>
  </si>
  <si>
    <t>4,0,0,0,9,0,0</t>
  </si>
  <si>
    <t>1,0,0,4,28,29,30,31,3,0,0</t>
  </si>
  <si>
    <t>4,0,0,0,10,0,0</t>
  </si>
  <si>
    <t>Borrowing</t>
  </si>
  <si>
    <t>1,0,0,4,20,21,34,35,17,0,0</t>
  </si>
  <si>
    <t>4,0,0,0,19,0,0</t>
  </si>
  <si>
    <t>1,0,0,4,36,37,38,39,17,0,0</t>
  </si>
  <si>
    <t>2,0,0,3,2,3,17,0,0,0</t>
  </si>
  <si>
    <t>2,0,0,2,18,19,1,0,0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</si>
</sst>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[&gt;0.00001]0.0###%;[=0]0.0%;0.00E+00"/>
    <numFmt numFmtId="166" formatCode="_(* #,##0.0000_);_(* \(#,##0.0000\);_(* &quot;-&quot;??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8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8000"/>
      <name val="Calibri"/>
      <family val="2"/>
      <scheme val="minor"/>
    </font>
    <font>
      <sz val="8"/>
      <color rgb="FF008000"/>
      <name val="Calibri"/>
      <family val="2"/>
      <scheme val="minor"/>
    </font>
    <font>
      <b/>
      <sz val="8"/>
      <color rgb="FF800000"/>
      <name val="Calibri"/>
      <family val="2"/>
      <scheme val="minor"/>
    </font>
    <font>
      <sz val="8"/>
      <color rgb="FF8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3" fontId="0" fillId="0" borderId="0" xfId="0" applyNumberFormat="1"/>
    <xf numFmtId="43" fontId="0" fillId="0" borderId="0" xfId="1" applyFont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3" fontId="0" fillId="0" borderId="0" xfId="0" applyNumberFormat="1" applyAlignment="1">
      <alignment horizontal="left"/>
    </xf>
    <xf numFmtId="43" fontId="3" fillId="0" borderId="0" xfId="0" applyNumberFormat="1" applyFont="1" applyAlignment="1">
      <alignment horizontal="right"/>
    </xf>
    <xf numFmtId="43" fontId="0" fillId="0" borderId="0" xfId="0" applyNumberForma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1" applyNumberFormat="1" applyFont="1" applyAlignment="1">
      <alignment horizontal="right"/>
    </xf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242697</xdr:colOff>
      <xdr:row>66</xdr:row>
      <xdr:rowOff>185420</xdr:rowOff>
    </xdr:from>
    <xdr:to>
      <xdr:col>6</xdr:col>
      <xdr:colOff>127</xdr:colOff>
      <xdr:row>66</xdr:row>
      <xdr:rowOff>185420</xdr:rowOff>
    </xdr:to>
    <xdr:cxnSp macro="_xll.PtreeEvent_ObjectClick">
      <xdr:nvCxnSpPr>
        <xdr:cNvPr id="428" name="PTObj_DBranchHLine_1_17">
          <a:extLst>
            <a:ext uri="{FF2B5EF4-FFF2-40B4-BE49-F238E27FC236}">
              <a16:creationId xmlns:a16="http://schemas.microsoft.com/office/drawing/2014/main" id="{22CC499F-F1BE-4D40-8186-D534CBE93255}"/>
            </a:ext>
          </a:extLst>
        </xdr:cNvPr>
        <xdr:cNvCxnSpPr/>
      </xdr:nvCxnSpPr>
      <xdr:spPr>
        <a:xfrm>
          <a:off x="4900422" y="12758420"/>
          <a:ext cx="1967230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90297</xdr:colOff>
      <xdr:row>22</xdr:row>
      <xdr:rowOff>180340</xdr:rowOff>
    </xdr:from>
    <xdr:to>
      <xdr:col>5</xdr:col>
      <xdr:colOff>242697</xdr:colOff>
      <xdr:row>66</xdr:row>
      <xdr:rowOff>185420</xdr:rowOff>
    </xdr:to>
    <xdr:cxnSp macro="_xll.PtreeEvent_ObjectClick">
      <xdr:nvCxnSpPr>
        <xdr:cNvPr id="427" name="PTObj_DBranchDLine_1_17">
          <a:extLst>
            <a:ext uri="{FF2B5EF4-FFF2-40B4-BE49-F238E27FC236}">
              <a16:creationId xmlns:a16="http://schemas.microsoft.com/office/drawing/2014/main" id="{20AA662B-F7A1-41F2-A6F6-3E66EB3C9370}"/>
            </a:ext>
          </a:extLst>
        </xdr:cNvPr>
        <xdr:cNvCxnSpPr/>
      </xdr:nvCxnSpPr>
      <xdr:spPr>
        <a:xfrm>
          <a:off x="4748022" y="4371340"/>
          <a:ext cx="152400" cy="838708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64</xdr:row>
      <xdr:rowOff>185420</xdr:rowOff>
    </xdr:from>
    <xdr:to>
      <xdr:col>8</xdr:col>
      <xdr:colOff>127</xdr:colOff>
      <xdr:row>64</xdr:row>
      <xdr:rowOff>185420</xdr:rowOff>
    </xdr:to>
    <xdr:cxnSp macro="_xll.PtreeEvent_ObjectClick">
      <xdr:nvCxnSpPr>
        <xdr:cNvPr id="425" name="PTObj_DBranchHLine_1_39">
          <a:extLst>
            <a:ext uri="{FF2B5EF4-FFF2-40B4-BE49-F238E27FC236}">
              <a16:creationId xmlns:a16="http://schemas.microsoft.com/office/drawing/2014/main" id="{66B3FC92-E140-48DF-BE2A-E50EEAF1A0BB}"/>
            </a:ext>
          </a:extLst>
        </xdr:cNvPr>
        <xdr:cNvCxnSpPr/>
      </xdr:nvCxnSpPr>
      <xdr:spPr>
        <a:xfrm>
          <a:off x="8815197" y="12377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58</xdr:row>
      <xdr:rowOff>180339</xdr:rowOff>
    </xdr:from>
    <xdr:to>
      <xdr:col>7</xdr:col>
      <xdr:colOff>242697</xdr:colOff>
      <xdr:row>64</xdr:row>
      <xdr:rowOff>185420</xdr:rowOff>
    </xdr:to>
    <xdr:cxnSp macro="_xll.PtreeEvent_ObjectClick">
      <xdr:nvCxnSpPr>
        <xdr:cNvPr id="424" name="PTObj_DBranchDLine_1_39">
          <a:extLst>
            <a:ext uri="{FF2B5EF4-FFF2-40B4-BE49-F238E27FC236}">
              <a16:creationId xmlns:a16="http://schemas.microsoft.com/office/drawing/2014/main" id="{A75F2538-6E57-4B8D-9B68-8BFBE294874A}"/>
            </a:ext>
          </a:extLst>
        </xdr:cNvPr>
        <xdr:cNvCxnSpPr/>
      </xdr:nvCxnSpPr>
      <xdr:spPr>
        <a:xfrm>
          <a:off x="8662797" y="11229339"/>
          <a:ext cx="152400" cy="1148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62</xdr:row>
      <xdr:rowOff>185420</xdr:rowOff>
    </xdr:from>
    <xdr:to>
      <xdr:col>8</xdr:col>
      <xdr:colOff>127</xdr:colOff>
      <xdr:row>62</xdr:row>
      <xdr:rowOff>185420</xdr:rowOff>
    </xdr:to>
    <xdr:cxnSp macro="_xll.PtreeEvent_ObjectClick">
      <xdr:nvCxnSpPr>
        <xdr:cNvPr id="421" name="PTObj_DBranchHLine_1_38">
          <a:extLst>
            <a:ext uri="{FF2B5EF4-FFF2-40B4-BE49-F238E27FC236}">
              <a16:creationId xmlns:a16="http://schemas.microsoft.com/office/drawing/2014/main" id="{7D51FA91-55F9-402E-94D3-47A99BB8F04C}"/>
            </a:ext>
          </a:extLst>
        </xdr:cNvPr>
        <xdr:cNvCxnSpPr/>
      </xdr:nvCxnSpPr>
      <xdr:spPr>
        <a:xfrm>
          <a:off x="8815197" y="11996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58</xdr:row>
      <xdr:rowOff>180339</xdr:rowOff>
    </xdr:from>
    <xdr:to>
      <xdr:col>7</xdr:col>
      <xdr:colOff>242697</xdr:colOff>
      <xdr:row>62</xdr:row>
      <xdr:rowOff>185420</xdr:rowOff>
    </xdr:to>
    <xdr:cxnSp macro="_xll.PtreeEvent_ObjectClick">
      <xdr:nvCxnSpPr>
        <xdr:cNvPr id="420" name="PTObj_DBranchDLine_1_38">
          <a:extLst>
            <a:ext uri="{FF2B5EF4-FFF2-40B4-BE49-F238E27FC236}">
              <a16:creationId xmlns:a16="http://schemas.microsoft.com/office/drawing/2014/main" id="{520DC26D-4EE3-42C8-B2E1-71A23989FC1D}"/>
            </a:ext>
          </a:extLst>
        </xdr:cNvPr>
        <xdr:cNvCxnSpPr/>
      </xdr:nvCxnSpPr>
      <xdr:spPr>
        <a:xfrm>
          <a:off x="8662797" y="11229339"/>
          <a:ext cx="152400" cy="767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60</xdr:row>
      <xdr:rowOff>185420</xdr:rowOff>
    </xdr:from>
    <xdr:to>
      <xdr:col>8</xdr:col>
      <xdr:colOff>127</xdr:colOff>
      <xdr:row>60</xdr:row>
      <xdr:rowOff>185420</xdr:rowOff>
    </xdr:to>
    <xdr:cxnSp macro="_xll.PtreeEvent_ObjectClick">
      <xdr:nvCxnSpPr>
        <xdr:cNvPr id="417" name="PTObj_DBranchHLine_1_37">
          <a:extLst>
            <a:ext uri="{FF2B5EF4-FFF2-40B4-BE49-F238E27FC236}">
              <a16:creationId xmlns:a16="http://schemas.microsoft.com/office/drawing/2014/main" id="{672379E0-F6AF-4827-A716-BCD89BFB6418}"/>
            </a:ext>
          </a:extLst>
        </xdr:cNvPr>
        <xdr:cNvCxnSpPr/>
      </xdr:nvCxnSpPr>
      <xdr:spPr>
        <a:xfrm>
          <a:off x="8815197" y="11615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58</xdr:row>
      <xdr:rowOff>180339</xdr:rowOff>
    </xdr:from>
    <xdr:to>
      <xdr:col>7</xdr:col>
      <xdr:colOff>242697</xdr:colOff>
      <xdr:row>60</xdr:row>
      <xdr:rowOff>185420</xdr:rowOff>
    </xdr:to>
    <xdr:cxnSp macro="_xll.PtreeEvent_ObjectClick">
      <xdr:nvCxnSpPr>
        <xdr:cNvPr id="416" name="PTObj_DBranchDLine_1_37">
          <a:extLst>
            <a:ext uri="{FF2B5EF4-FFF2-40B4-BE49-F238E27FC236}">
              <a16:creationId xmlns:a16="http://schemas.microsoft.com/office/drawing/2014/main" id="{ECBA4341-5733-4A27-BA8E-6FAB28857C8B}"/>
            </a:ext>
          </a:extLst>
        </xdr:cNvPr>
        <xdr:cNvCxnSpPr/>
      </xdr:nvCxnSpPr>
      <xdr:spPr>
        <a:xfrm>
          <a:off x="8662797" y="11229339"/>
          <a:ext cx="152400" cy="386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56</xdr:row>
      <xdr:rowOff>185420</xdr:rowOff>
    </xdr:from>
    <xdr:to>
      <xdr:col>8</xdr:col>
      <xdr:colOff>127</xdr:colOff>
      <xdr:row>56</xdr:row>
      <xdr:rowOff>185420</xdr:rowOff>
    </xdr:to>
    <xdr:cxnSp macro="_xll.PtreeEvent_ObjectClick">
      <xdr:nvCxnSpPr>
        <xdr:cNvPr id="413" name="PTObj_DBranchHLine_1_36">
          <a:extLst>
            <a:ext uri="{FF2B5EF4-FFF2-40B4-BE49-F238E27FC236}">
              <a16:creationId xmlns:a16="http://schemas.microsoft.com/office/drawing/2014/main" id="{E8FB0FC2-8ED9-4241-8699-30A5DADAC56C}"/>
            </a:ext>
          </a:extLst>
        </xdr:cNvPr>
        <xdr:cNvCxnSpPr/>
      </xdr:nvCxnSpPr>
      <xdr:spPr>
        <a:xfrm>
          <a:off x="8815197" y="10853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56</xdr:row>
      <xdr:rowOff>185420</xdr:rowOff>
    </xdr:from>
    <xdr:to>
      <xdr:col>7</xdr:col>
      <xdr:colOff>242697</xdr:colOff>
      <xdr:row>58</xdr:row>
      <xdr:rowOff>180339</xdr:rowOff>
    </xdr:to>
    <xdr:cxnSp macro="_xll.PtreeEvent_ObjectClick">
      <xdr:nvCxnSpPr>
        <xdr:cNvPr id="412" name="PTObj_DBranchDLine_1_36">
          <a:extLst>
            <a:ext uri="{FF2B5EF4-FFF2-40B4-BE49-F238E27FC236}">
              <a16:creationId xmlns:a16="http://schemas.microsoft.com/office/drawing/2014/main" id="{A2B7ABD2-0F5F-4D50-A1BF-E0BD30BD107D}"/>
            </a:ext>
          </a:extLst>
        </xdr:cNvPr>
        <xdr:cNvCxnSpPr/>
      </xdr:nvCxnSpPr>
      <xdr:spPr>
        <a:xfrm flipV="1">
          <a:off x="8662797" y="10853420"/>
          <a:ext cx="152400" cy="375919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242697</xdr:colOff>
      <xdr:row>58</xdr:row>
      <xdr:rowOff>185420</xdr:rowOff>
    </xdr:from>
    <xdr:to>
      <xdr:col>7</xdr:col>
      <xdr:colOff>127</xdr:colOff>
      <xdr:row>58</xdr:row>
      <xdr:rowOff>185420</xdr:rowOff>
    </xdr:to>
    <xdr:cxnSp macro="_xll.PtreeEvent_ObjectClick">
      <xdr:nvCxnSpPr>
        <xdr:cNvPr id="409" name="PTObj_DBranchHLine_1_18">
          <a:extLst>
            <a:ext uri="{FF2B5EF4-FFF2-40B4-BE49-F238E27FC236}">
              <a16:creationId xmlns:a16="http://schemas.microsoft.com/office/drawing/2014/main" id="{10B2CB8B-A45E-4F95-88D8-8AE91BC6F9C3}"/>
            </a:ext>
          </a:extLst>
        </xdr:cNvPr>
        <xdr:cNvCxnSpPr/>
      </xdr:nvCxnSpPr>
      <xdr:spPr>
        <a:xfrm>
          <a:off x="7110222" y="11234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90297</xdr:colOff>
      <xdr:row>58</xdr:row>
      <xdr:rowOff>185420</xdr:rowOff>
    </xdr:from>
    <xdr:to>
      <xdr:col>6</xdr:col>
      <xdr:colOff>242697</xdr:colOff>
      <xdr:row>66</xdr:row>
      <xdr:rowOff>180339</xdr:rowOff>
    </xdr:to>
    <xdr:cxnSp macro="_xll.PtreeEvent_ObjectClick">
      <xdr:nvCxnSpPr>
        <xdr:cNvPr id="408" name="PTObj_DBranchDLine_1_18">
          <a:extLst>
            <a:ext uri="{FF2B5EF4-FFF2-40B4-BE49-F238E27FC236}">
              <a16:creationId xmlns:a16="http://schemas.microsoft.com/office/drawing/2014/main" id="{7D73216C-021C-4DA2-9DDE-84CFBB490EEA}"/>
            </a:ext>
          </a:extLst>
        </xdr:cNvPr>
        <xdr:cNvCxnSpPr/>
      </xdr:nvCxnSpPr>
      <xdr:spPr>
        <a:xfrm flipV="1">
          <a:off x="6957822" y="11234420"/>
          <a:ext cx="152400" cy="1518919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76</xdr:row>
      <xdr:rowOff>185420</xdr:rowOff>
    </xdr:from>
    <xdr:to>
      <xdr:col>8</xdr:col>
      <xdr:colOff>127</xdr:colOff>
      <xdr:row>76</xdr:row>
      <xdr:rowOff>185420</xdr:rowOff>
    </xdr:to>
    <xdr:cxnSp macro="_xll.PtreeEvent_ObjectClick">
      <xdr:nvCxnSpPr>
        <xdr:cNvPr id="401" name="PTObj_DBranchHLine_1_35">
          <a:extLst>
            <a:ext uri="{FF2B5EF4-FFF2-40B4-BE49-F238E27FC236}">
              <a16:creationId xmlns:a16="http://schemas.microsoft.com/office/drawing/2014/main" id="{CC34D6B9-5CE5-4062-8E9A-3369D73E2570}"/>
            </a:ext>
          </a:extLst>
        </xdr:cNvPr>
        <xdr:cNvCxnSpPr/>
      </xdr:nvCxnSpPr>
      <xdr:spPr>
        <a:xfrm>
          <a:off x="8815197" y="13139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70</xdr:row>
      <xdr:rowOff>180339</xdr:rowOff>
    </xdr:from>
    <xdr:to>
      <xdr:col>7</xdr:col>
      <xdr:colOff>242697</xdr:colOff>
      <xdr:row>76</xdr:row>
      <xdr:rowOff>185420</xdr:rowOff>
    </xdr:to>
    <xdr:cxnSp macro="_xll.PtreeEvent_ObjectClick">
      <xdr:nvCxnSpPr>
        <xdr:cNvPr id="400" name="PTObj_DBranchDLine_1_35">
          <a:extLst>
            <a:ext uri="{FF2B5EF4-FFF2-40B4-BE49-F238E27FC236}">
              <a16:creationId xmlns:a16="http://schemas.microsoft.com/office/drawing/2014/main" id="{755450E0-DF06-4424-9898-AA2F5EF74ACF}"/>
            </a:ext>
          </a:extLst>
        </xdr:cNvPr>
        <xdr:cNvCxnSpPr/>
      </xdr:nvCxnSpPr>
      <xdr:spPr>
        <a:xfrm>
          <a:off x="8662797" y="11991339"/>
          <a:ext cx="152400" cy="1148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74</xdr:row>
      <xdr:rowOff>185420</xdr:rowOff>
    </xdr:from>
    <xdr:to>
      <xdr:col>8</xdr:col>
      <xdr:colOff>127</xdr:colOff>
      <xdr:row>74</xdr:row>
      <xdr:rowOff>185420</xdr:rowOff>
    </xdr:to>
    <xdr:cxnSp macro="_xll.PtreeEvent_ObjectClick">
      <xdr:nvCxnSpPr>
        <xdr:cNvPr id="397" name="PTObj_DBranchHLine_1_34">
          <a:extLst>
            <a:ext uri="{FF2B5EF4-FFF2-40B4-BE49-F238E27FC236}">
              <a16:creationId xmlns:a16="http://schemas.microsoft.com/office/drawing/2014/main" id="{E07C2287-34AE-496C-97A6-712D7749AED2}"/>
            </a:ext>
          </a:extLst>
        </xdr:cNvPr>
        <xdr:cNvCxnSpPr/>
      </xdr:nvCxnSpPr>
      <xdr:spPr>
        <a:xfrm>
          <a:off x="8815197" y="12758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70</xdr:row>
      <xdr:rowOff>180339</xdr:rowOff>
    </xdr:from>
    <xdr:to>
      <xdr:col>7</xdr:col>
      <xdr:colOff>242697</xdr:colOff>
      <xdr:row>74</xdr:row>
      <xdr:rowOff>185420</xdr:rowOff>
    </xdr:to>
    <xdr:cxnSp macro="_xll.PtreeEvent_ObjectClick">
      <xdr:nvCxnSpPr>
        <xdr:cNvPr id="396" name="PTObj_DBranchDLine_1_34">
          <a:extLst>
            <a:ext uri="{FF2B5EF4-FFF2-40B4-BE49-F238E27FC236}">
              <a16:creationId xmlns:a16="http://schemas.microsoft.com/office/drawing/2014/main" id="{C8A89C87-7BFD-4FDD-8103-830F0FB487F7}"/>
            </a:ext>
          </a:extLst>
        </xdr:cNvPr>
        <xdr:cNvCxnSpPr/>
      </xdr:nvCxnSpPr>
      <xdr:spPr>
        <a:xfrm>
          <a:off x="8662797" y="11991339"/>
          <a:ext cx="152400" cy="767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72</xdr:row>
      <xdr:rowOff>185420</xdr:rowOff>
    </xdr:from>
    <xdr:to>
      <xdr:col>8</xdr:col>
      <xdr:colOff>127</xdr:colOff>
      <xdr:row>72</xdr:row>
      <xdr:rowOff>185420</xdr:rowOff>
    </xdr:to>
    <xdr:cxnSp macro="_xll.PtreeEvent_ObjectClick">
      <xdr:nvCxnSpPr>
        <xdr:cNvPr id="393" name="PTObj_DBranchHLine_1_21">
          <a:extLst>
            <a:ext uri="{FF2B5EF4-FFF2-40B4-BE49-F238E27FC236}">
              <a16:creationId xmlns:a16="http://schemas.microsoft.com/office/drawing/2014/main" id="{DBD87FEA-256C-4911-8103-29EA1B9C7091}"/>
            </a:ext>
          </a:extLst>
        </xdr:cNvPr>
        <xdr:cNvCxnSpPr/>
      </xdr:nvCxnSpPr>
      <xdr:spPr>
        <a:xfrm>
          <a:off x="8815197" y="12377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70</xdr:row>
      <xdr:rowOff>180339</xdr:rowOff>
    </xdr:from>
    <xdr:to>
      <xdr:col>7</xdr:col>
      <xdr:colOff>242697</xdr:colOff>
      <xdr:row>72</xdr:row>
      <xdr:rowOff>185420</xdr:rowOff>
    </xdr:to>
    <xdr:cxnSp macro="_xll.PtreeEvent_ObjectClick">
      <xdr:nvCxnSpPr>
        <xdr:cNvPr id="392" name="PTObj_DBranchDLine_1_21">
          <a:extLst>
            <a:ext uri="{FF2B5EF4-FFF2-40B4-BE49-F238E27FC236}">
              <a16:creationId xmlns:a16="http://schemas.microsoft.com/office/drawing/2014/main" id="{485C9F0B-DCAF-45CA-B766-32569F7A6BA4}"/>
            </a:ext>
          </a:extLst>
        </xdr:cNvPr>
        <xdr:cNvCxnSpPr/>
      </xdr:nvCxnSpPr>
      <xdr:spPr>
        <a:xfrm>
          <a:off x="8662797" y="11991339"/>
          <a:ext cx="152400" cy="386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68</xdr:row>
      <xdr:rowOff>185420</xdr:rowOff>
    </xdr:from>
    <xdr:to>
      <xdr:col>8</xdr:col>
      <xdr:colOff>127</xdr:colOff>
      <xdr:row>68</xdr:row>
      <xdr:rowOff>185420</xdr:rowOff>
    </xdr:to>
    <xdr:cxnSp macro="_xll.PtreeEvent_ObjectClick">
      <xdr:nvCxnSpPr>
        <xdr:cNvPr id="389" name="PTObj_DBranchHLine_1_20">
          <a:extLst>
            <a:ext uri="{FF2B5EF4-FFF2-40B4-BE49-F238E27FC236}">
              <a16:creationId xmlns:a16="http://schemas.microsoft.com/office/drawing/2014/main" id="{203FF627-6C46-491A-8825-198C016E1B8A}"/>
            </a:ext>
          </a:extLst>
        </xdr:cNvPr>
        <xdr:cNvCxnSpPr/>
      </xdr:nvCxnSpPr>
      <xdr:spPr>
        <a:xfrm>
          <a:off x="8815197" y="11615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68</xdr:row>
      <xdr:rowOff>185420</xdr:rowOff>
    </xdr:from>
    <xdr:to>
      <xdr:col>7</xdr:col>
      <xdr:colOff>242697</xdr:colOff>
      <xdr:row>70</xdr:row>
      <xdr:rowOff>180339</xdr:rowOff>
    </xdr:to>
    <xdr:cxnSp macro="_xll.PtreeEvent_ObjectClick">
      <xdr:nvCxnSpPr>
        <xdr:cNvPr id="388" name="PTObj_DBranchDLine_1_20">
          <a:extLst>
            <a:ext uri="{FF2B5EF4-FFF2-40B4-BE49-F238E27FC236}">
              <a16:creationId xmlns:a16="http://schemas.microsoft.com/office/drawing/2014/main" id="{A73F22A6-4BD3-4BE6-93A5-296DD42C5EB8}"/>
            </a:ext>
          </a:extLst>
        </xdr:cNvPr>
        <xdr:cNvCxnSpPr/>
      </xdr:nvCxnSpPr>
      <xdr:spPr>
        <a:xfrm flipV="1">
          <a:off x="8662797" y="11615420"/>
          <a:ext cx="152400" cy="375919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242697</xdr:colOff>
      <xdr:row>70</xdr:row>
      <xdr:rowOff>185420</xdr:rowOff>
    </xdr:from>
    <xdr:to>
      <xdr:col>7</xdr:col>
      <xdr:colOff>127</xdr:colOff>
      <xdr:row>70</xdr:row>
      <xdr:rowOff>185420</xdr:rowOff>
    </xdr:to>
    <xdr:cxnSp macro="_xll.PtreeEvent_ObjectClick">
      <xdr:nvCxnSpPr>
        <xdr:cNvPr id="385" name="PTObj_DBranchHLine_1_19">
          <a:extLst>
            <a:ext uri="{FF2B5EF4-FFF2-40B4-BE49-F238E27FC236}">
              <a16:creationId xmlns:a16="http://schemas.microsoft.com/office/drawing/2014/main" id="{F93193DD-CAFA-43AA-A427-30738AF9EFB0}"/>
            </a:ext>
          </a:extLst>
        </xdr:cNvPr>
        <xdr:cNvCxnSpPr/>
      </xdr:nvCxnSpPr>
      <xdr:spPr>
        <a:xfrm>
          <a:off x="7110222" y="11996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90297</xdr:colOff>
      <xdr:row>66</xdr:row>
      <xdr:rowOff>180339</xdr:rowOff>
    </xdr:from>
    <xdr:to>
      <xdr:col>6</xdr:col>
      <xdr:colOff>242697</xdr:colOff>
      <xdr:row>70</xdr:row>
      <xdr:rowOff>185420</xdr:rowOff>
    </xdr:to>
    <xdr:cxnSp macro="_xll.PtreeEvent_ObjectClick">
      <xdr:nvCxnSpPr>
        <xdr:cNvPr id="384" name="PTObj_DBranchDLine_1_19">
          <a:extLst>
            <a:ext uri="{FF2B5EF4-FFF2-40B4-BE49-F238E27FC236}">
              <a16:creationId xmlns:a16="http://schemas.microsoft.com/office/drawing/2014/main" id="{A3C5D21D-ABD6-4F68-8373-786CC6DD43C7}"/>
            </a:ext>
          </a:extLst>
        </xdr:cNvPr>
        <xdr:cNvCxnSpPr/>
      </xdr:nvCxnSpPr>
      <xdr:spPr>
        <a:xfrm>
          <a:off x="6957822" y="11229339"/>
          <a:ext cx="152400" cy="767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54</xdr:row>
      <xdr:rowOff>185420</xdr:rowOff>
    </xdr:from>
    <xdr:to>
      <xdr:col>8</xdr:col>
      <xdr:colOff>127</xdr:colOff>
      <xdr:row>54</xdr:row>
      <xdr:rowOff>185420</xdr:rowOff>
    </xdr:to>
    <xdr:cxnSp macro="_xll.PtreeEvent_ObjectClick">
      <xdr:nvCxnSpPr>
        <xdr:cNvPr id="361" name="PTObj_DBranchHLine_1_31">
          <a:extLst>
            <a:ext uri="{FF2B5EF4-FFF2-40B4-BE49-F238E27FC236}">
              <a16:creationId xmlns:a16="http://schemas.microsoft.com/office/drawing/2014/main" id="{E7DF9BFA-C48F-42C6-967A-0BBCB47F004B}"/>
            </a:ext>
          </a:extLst>
        </xdr:cNvPr>
        <xdr:cNvCxnSpPr/>
      </xdr:nvCxnSpPr>
      <xdr:spPr>
        <a:xfrm>
          <a:off x="8815197" y="10472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48</xdr:row>
      <xdr:rowOff>180339</xdr:rowOff>
    </xdr:from>
    <xdr:to>
      <xdr:col>7</xdr:col>
      <xdr:colOff>242697</xdr:colOff>
      <xdr:row>54</xdr:row>
      <xdr:rowOff>185420</xdr:rowOff>
    </xdr:to>
    <xdr:cxnSp macro="_xll.PtreeEvent_ObjectClick">
      <xdr:nvCxnSpPr>
        <xdr:cNvPr id="360" name="PTObj_DBranchDLine_1_31">
          <a:extLst>
            <a:ext uri="{FF2B5EF4-FFF2-40B4-BE49-F238E27FC236}">
              <a16:creationId xmlns:a16="http://schemas.microsoft.com/office/drawing/2014/main" id="{BC6E592C-2E81-44C0-9316-3F492464EFCD}"/>
            </a:ext>
          </a:extLst>
        </xdr:cNvPr>
        <xdr:cNvCxnSpPr/>
      </xdr:nvCxnSpPr>
      <xdr:spPr>
        <a:xfrm>
          <a:off x="8662797" y="9324339"/>
          <a:ext cx="152400" cy="1148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52</xdr:row>
      <xdr:rowOff>185420</xdr:rowOff>
    </xdr:from>
    <xdr:to>
      <xdr:col>8</xdr:col>
      <xdr:colOff>127</xdr:colOff>
      <xdr:row>52</xdr:row>
      <xdr:rowOff>185420</xdr:rowOff>
    </xdr:to>
    <xdr:cxnSp macro="_xll.PtreeEvent_ObjectClick">
      <xdr:nvCxnSpPr>
        <xdr:cNvPr id="357" name="PTObj_DBranchHLine_1_30">
          <a:extLst>
            <a:ext uri="{FF2B5EF4-FFF2-40B4-BE49-F238E27FC236}">
              <a16:creationId xmlns:a16="http://schemas.microsoft.com/office/drawing/2014/main" id="{FC1A685F-566E-46E4-BAAE-09262AD314E1}"/>
            </a:ext>
          </a:extLst>
        </xdr:cNvPr>
        <xdr:cNvCxnSpPr/>
      </xdr:nvCxnSpPr>
      <xdr:spPr>
        <a:xfrm>
          <a:off x="8815197" y="10091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48</xdr:row>
      <xdr:rowOff>180339</xdr:rowOff>
    </xdr:from>
    <xdr:to>
      <xdr:col>7</xdr:col>
      <xdr:colOff>242697</xdr:colOff>
      <xdr:row>52</xdr:row>
      <xdr:rowOff>185420</xdr:rowOff>
    </xdr:to>
    <xdr:cxnSp macro="_xll.PtreeEvent_ObjectClick">
      <xdr:nvCxnSpPr>
        <xdr:cNvPr id="356" name="PTObj_DBranchDLine_1_30">
          <a:extLst>
            <a:ext uri="{FF2B5EF4-FFF2-40B4-BE49-F238E27FC236}">
              <a16:creationId xmlns:a16="http://schemas.microsoft.com/office/drawing/2014/main" id="{6B10394C-5594-4E0B-9C2E-F35054074B8B}"/>
            </a:ext>
          </a:extLst>
        </xdr:cNvPr>
        <xdr:cNvCxnSpPr/>
      </xdr:nvCxnSpPr>
      <xdr:spPr>
        <a:xfrm>
          <a:off x="8662797" y="9324339"/>
          <a:ext cx="152400" cy="767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50</xdr:row>
      <xdr:rowOff>185420</xdr:rowOff>
    </xdr:from>
    <xdr:to>
      <xdr:col>8</xdr:col>
      <xdr:colOff>127</xdr:colOff>
      <xdr:row>50</xdr:row>
      <xdr:rowOff>185420</xdr:rowOff>
    </xdr:to>
    <xdr:cxnSp macro="_xll.PtreeEvent_ObjectClick">
      <xdr:nvCxnSpPr>
        <xdr:cNvPr id="353" name="PTObj_DBranchHLine_1_29">
          <a:extLst>
            <a:ext uri="{FF2B5EF4-FFF2-40B4-BE49-F238E27FC236}">
              <a16:creationId xmlns:a16="http://schemas.microsoft.com/office/drawing/2014/main" id="{45FFE13B-D4E3-45A2-913B-99755EFDE8FE}"/>
            </a:ext>
          </a:extLst>
        </xdr:cNvPr>
        <xdr:cNvCxnSpPr/>
      </xdr:nvCxnSpPr>
      <xdr:spPr>
        <a:xfrm>
          <a:off x="8815197" y="9710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48</xdr:row>
      <xdr:rowOff>180339</xdr:rowOff>
    </xdr:from>
    <xdr:to>
      <xdr:col>7</xdr:col>
      <xdr:colOff>242697</xdr:colOff>
      <xdr:row>50</xdr:row>
      <xdr:rowOff>185420</xdr:rowOff>
    </xdr:to>
    <xdr:cxnSp macro="_xll.PtreeEvent_ObjectClick">
      <xdr:nvCxnSpPr>
        <xdr:cNvPr id="352" name="PTObj_DBranchDLine_1_29">
          <a:extLst>
            <a:ext uri="{FF2B5EF4-FFF2-40B4-BE49-F238E27FC236}">
              <a16:creationId xmlns:a16="http://schemas.microsoft.com/office/drawing/2014/main" id="{56DD223F-DFCD-480C-845D-B5A7DEFEC91C}"/>
            </a:ext>
          </a:extLst>
        </xdr:cNvPr>
        <xdr:cNvCxnSpPr/>
      </xdr:nvCxnSpPr>
      <xdr:spPr>
        <a:xfrm>
          <a:off x="8662797" y="9324339"/>
          <a:ext cx="152400" cy="386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46</xdr:row>
      <xdr:rowOff>185420</xdr:rowOff>
    </xdr:from>
    <xdr:to>
      <xdr:col>8</xdr:col>
      <xdr:colOff>127</xdr:colOff>
      <xdr:row>46</xdr:row>
      <xdr:rowOff>185420</xdr:rowOff>
    </xdr:to>
    <xdr:cxnSp macro="_xll.PtreeEvent_ObjectClick">
      <xdr:nvCxnSpPr>
        <xdr:cNvPr id="349" name="PTObj_DBranchHLine_1_28">
          <a:extLst>
            <a:ext uri="{FF2B5EF4-FFF2-40B4-BE49-F238E27FC236}">
              <a16:creationId xmlns:a16="http://schemas.microsoft.com/office/drawing/2014/main" id="{79A1D722-A444-4B84-9AE5-204253167F15}"/>
            </a:ext>
          </a:extLst>
        </xdr:cNvPr>
        <xdr:cNvCxnSpPr/>
      </xdr:nvCxnSpPr>
      <xdr:spPr>
        <a:xfrm>
          <a:off x="8815197" y="8948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46</xdr:row>
      <xdr:rowOff>185420</xdr:rowOff>
    </xdr:from>
    <xdr:to>
      <xdr:col>7</xdr:col>
      <xdr:colOff>242697</xdr:colOff>
      <xdr:row>48</xdr:row>
      <xdr:rowOff>180339</xdr:rowOff>
    </xdr:to>
    <xdr:cxnSp macro="_xll.PtreeEvent_ObjectClick">
      <xdr:nvCxnSpPr>
        <xdr:cNvPr id="348" name="PTObj_DBranchDLine_1_28">
          <a:extLst>
            <a:ext uri="{FF2B5EF4-FFF2-40B4-BE49-F238E27FC236}">
              <a16:creationId xmlns:a16="http://schemas.microsoft.com/office/drawing/2014/main" id="{4A399DF0-F376-4041-8772-E5177B661D6E}"/>
            </a:ext>
          </a:extLst>
        </xdr:cNvPr>
        <xdr:cNvCxnSpPr/>
      </xdr:nvCxnSpPr>
      <xdr:spPr>
        <a:xfrm flipV="1">
          <a:off x="8662797" y="8948420"/>
          <a:ext cx="152400" cy="375919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242697</xdr:colOff>
      <xdr:row>48</xdr:row>
      <xdr:rowOff>185420</xdr:rowOff>
    </xdr:from>
    <xdr:to>
      <xdr:col>7</xdr:col>
      <xdr:colOff>127</xdr:colOff>
      <xdr:row>48</xdr:row>
      <xdr:rowOff>185420</xdr:rowOff>
    </xdr:to>
    <xdr:cxnSp macro="_xll.PtreeEvent_ObjectClick">
      <xdr:nvCxnSpPr>
        <xdr:cNvPr id="345" name="PTObj_DBranchHLine_1_10">
          <a:extLst>
            <a:ext uri="{FF2B5EF4-FFF2-40B4-BE49-F238E27FC236}">
              <a16:creationId xmlns:a16="http://schemas.microsoft.com/office/drawing/2014/main" id="{D01050AB-5659-47F4-8364-CD73BAE741EC}"/>
            </a:ext>
          </a:extLst>
        </xdr:cNvPr>
        <xdr:cNvCxnSpPr/>
      </xdr:nvCxnSpPr>
      <xdr:spPr>
        <a:xfrm>
          <a:off x="7110222" y="9329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90297</xdr:colOff>
      <xdr:row>44</xdr:row>
      <xdr:rowOff>180339</xdr:rowOff>
    </xdr:from>
    <xdr:to>
      <xdr:col>6</xdr:col>
      <xdr:colOff>242697</xdr:colOff>
      <xdr:row>48</xdr:row>
      <xdr:rowOff>185420</xdr:rowOff>
    </xdr:to>
    <xdr:cxnSp macro="_xll.PtreeEvent_ObjectClick">
      <xdr:nvCxnSpPr>
        <xdr:cNvPr id="344" name="PTObj_DBranchDLine_1_10">
          <a:extLst>
            <a:ext uri="{FF2B5EF4-FFF2-40B4-BE49-F238E27FC236}">
              <a16:creationId xmlns:a16="http://schemas.microsoft.com/office/drawing/2014/main" id="{7E0BD98D-A129-4D14-872C-5ACD6050176F}"/>
            </a:ext>
          </a:extLst>
        </xdr:cNvPr>
        <xdr:cNvCxnSpPr/>
      </xdr:nvCxnSpPr>
      <xdr:spPr>
        <a:xfrm>
          <a:off x="6957822" y="8562339"/>
          <a:ext cx="152400" cy="767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42</xdr:row>
      <xdr:rowOff>185420</xdr:rowOff>
    </xdr:from>
    <xdr:to>
      <xdr:col>8</xdr:col>
      <xdr:colOff>127</xdr:colOff>
      <xdr:row>42</xdr:row>
      <xdr:rowOff>185420</xdr:rowOff>
    </xdr:to>
    <xdr:cxnSp macro="_xll.PtreeEvent_ObjectClick">
      <xdr:nvCxnSpPr>
        <xdr:cNvPr id="333" name="PTObj_DBranchHLine_1_33">
          <a:extLst>
            <a:ext uri="{FF2B5EF4-FFF2-40B4-BE49-F238E27FC236}">
              <a16:creationId xmlns:a16="http://schemas.microsoft.com/office/drawing/2014/main" id="{96B0D5EA-9AF1-434B-B71F-DA40E74B2514}"/>
            </a:ext>
          </a:extLst>
        </xdr:cNvPr>
        <xdr:cNvCxnSpPr/>
      </xdr:nvCxnSpPr>
      <xdr:spPr>
        <a:xfrm>
          <a:off x="8815197" y="8186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36</xdr:row>
      <xdr:rowOff>180339</xdr:rowOff>
    </xdr:from>
    <xdr:to>
      <xdr:col>7</xdr:col>
      <xdr:colOff>242697</xdr:colOff>
      <xdr:row>42</xdr:row>
      <xdr:rowOff>185420</xdr:rowOff>
    </xdr:to>
    <xdr:cxnSp macro="_xll.PtreeEvent_ObjectClick">
      <xdr:nvCxnSpPr>
        <xdr:cNvPr id="332" name="PTObj_DBranchDLine_1_33">
          <a:extLst>
            <a:ext uri="{FF2B5EF4-FFF2-40B4-BE49-F238E27FC236}">
              <a16:creationId xmlns:a16="http://schemas.microsoft.com/office/drawing/2014/main" id="{BD8B5614-BA0D-4303-8421-6C965977C079}"/>
            </a:ext>
          </a:extLst>
        </xdr:cNvPr>
        <xdr:cNvCxnSpPr/>
      </xdr:nvCxnSpPr>
      <xdr:spPr>
        <a:xfrm>
          <a:off x="8662797" y="7038339"/>
          <a:ext cx="152400" cy="1148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40</xdr:row>
      <xdr:rowOff>185420</xdr:rowOff>
    </xdr:from>
    <xdr:to>
      <xdr:col>8</xdr:col>
      <xdr:colOff>127</xdr:colOff>
      <xdr:row>40</xdr:row>
      <xdr:rowOff>185420</xdr:rowOff>
    </xdr:to>
    <xdr:cxnSp macro="_xll.PtreeEvent_ObjectClick">
      <xdr:nvCxnSpPr>
        <xdr:cNvPr id="329" name="PTObj_DBranchHLine_1_32">
          <a:extLst>
            <a:ext uri="{FF2B5EF4-FFF2-40B4-BE49-F238E27FC236}">
              <a16:creationId xmlns:a16="http://schemas.microsoft.com/office/drawing/2014/main" id="{08A8223C-F7DA-4558-B4E0-B99ED351E9D4}"/>
            </a:ext>
          </a:extLst>
        </xdr:cNvPr>
        <xdr:cNvCxnSpPr/>
      </xdr:nvCxnSpPr>
      <xdr:spPr>
        <a:xfrm>
          <a:off x="8815197" y="7805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36</xdr:row>
      <xdr:rowOff>180339</xdr:rowOff>
    </xdr:from>
    <xdr:to>
      <xdr:col>7</xdr:col>
      <xdr:colOff>242697</xdr:colOff>
      <xdr:row>40</xdr:row>
      <xdr:rowOff>185420</xdr:rowOff>
    </xdr:to>
    <xdr:cxnSp macro="_xll.PtreeEvent_ObjectClick">
      <xdr:nvCxnSpPr>
        <xdr:cNvPr id="328" name="PTObj_DBranchDLine_1_32">
          <a:extLst>
            <a:ext uri="{FF2B5EF4-FFF2-40B4-BE49-F238E27FC236}">
              <a16:creationId xmlns:a16="http://schemas.microsoft.com/office/drawing/2014/main" id="{E125A09A-B950-4453-A602-E3C3F4FA5E26}"/>
            </a:ext>
          </a:extLst>
        </xdr:cNvPr>
        <xdr:cNvCxnSpPr/>
      </xdr:nvCxnSpPr>
      <xdr:spPr>
        <a:xfrm>
          <a:off x="8662797" y="7038339"/>
          <a:ext cx="152400" cy="767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38</xdr:row>
      <xdr:rowOff>185420</xdr:rowOff>
    </xdr:from>
    <xdr:to>
      <xdr:col>8</xdr:col>
      <xdr:colOff>127</xdr:colOff>
      <xdr:row>38</xdr:row>
      <xdr:rowOff>185420</xdr:rowOff>
    </xdr:to>
    <xdr:cxnSp macro="_xll.PtreeEvent_ObjectClick">
      <xdr:nvCxnSpPr>
        <xdr:cNvPr id="325" name="PTObj_DBranchHLine_1_12">
          <a:extLst>
            <a:ext uri="{FF2B5EF4-FFF2-40B4-BE49-F238E27FC236}">
              <a16:creationId xmlns:a16="http://schemas.microsoft.com/office/drawing/2014/main" id="{F40DF0B0-D87D-44D5-8D32-54788FD60598}"/>
            </a:ext>
          </a:extLst>
        </xdr:cNvPr>
        <xdr:cNvCxnSpPr/>
      </xdr:nvCxnSpPr>
      <xdr:spPr>
        <a:xfrm>
          <a:off x="8815197" y="7424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36</xdr:row>
      <xdr:rowOff>180339</xdr:rowOff>
    </xdr:from>
    <xdr:to>
      <xdr:col>7</xdr:col>
      <xdr:colOff>242697</xdr:colOff>
      <xdr:row>38</xdr:row>
      <xdr:rowOff>185420</xdr:rowOff>
    </xdr:to>
    <xdr:cxnSp macro="_xll.PtreeEvent_ObjectClick">
      <xdr:nvCxnSpPr>
        <xdr:cNvPr id="324" name="PTObj_DBranchDLine_1_12">
          <a:extLst>
            <a:ext uri="{FF2B5EF4-FFF2-40B4-BE49-F238E27FC236}">
              <a16:creationId xmlns:a16="http://schemas.microsoft.com/office/drawing/2014/main" id="{DCBA3826-8BE3-4F8C-B489-49DEAD0FD3FE}"/>
            </a:ext>
          </a:extLst>
        </xdr:cNvPr>
        <xdr:cNvCxnSpPr/>
      </xdr:nvCxnSpPr>
      <xdr:spPr>
        <a:xfrm>
          <a:off x="8662797" y="7038339"/>
          <a:ext cx="152400" cy="386081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242697</xdr:colOff>
      <xdr:row>34</xdr:row>
      <xdr:rowOff>185420</xdr:rowOff>
    </xdr:from>
    <xdr:to>
      <xdr:col>8</xdr:col>
      <xdr:colOff>127</xdr:colOff>
      <xdr:row>34</xdr:row>
      <xdr:rowOff>185420</xdr:rowOff>
    </xdr:to>
    <xdr:cxnSp macro="_xll.PtreeEvent_ObjectClick">
      <xdr:nvCxnSpPr>
        <xdr:cNvPr id="321" name="PTObj_DBranchHLine_1_11">
          <a:extLst>
            <a:ext uri="{FF2B5EF4-FFF2-40B4-BE49-F238E27FC236}">
              <a16:creationId xmlns:a16="http://schemas.microsoft.com/office/drawing/2014/main" id="{D4CDE5E0-68D0-4BB6-8086-1C1FB1DF4758}"/>
            </a:ext>
          </a:extLst>
        </xdr:cNvPr>
        <xdr:cNvCxnSpPr/>
      </xdr:nvCxnSpPr>
      <xdr:spPr>
        <a:xfrm>
          <a:off x="8815197" y="6662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90297</xdr:colOff>
      <xdr:row>34</xdr:row>
      <xdr:rowOff>185420</xdr:rowOff>
    </xdr:from>
    <xdr:to>
      <xdr:col>7</xdr:col>
      <xdr:colOff>242697</xdr:colOff>
      <xdr:row>36</xdr:row>
      <xdr:rowOff>180339</xdr:rowOff>
    </xdr:to>
    <xdr:cxnSp macro="_xll.PtreeEvent_ObjectClick">
      <xdr:nvCxnSpPr>
        <xdr:cNvPr id="320" name="PTObj_DBranchDLine_1_11">
          <a:extLst>
            <a:ext uri="{FF2B5EF4-FFF2-40B4-BE49-F238E27FC236}">
              <a16:creationId xmlns:a16="http://schemas.microsoft.com/office/drawing/2014/main" id="{CF28CA10-1B0C-4559-93EA-4B1CF2C829AD}"/>
            </a:ext>
          </a:extLst>
        </xdr:cNvPr>
        <xdr:cNvCxnSpPr/>
      </xdr:nvCxnSpPr>
      <xdr:spPr>
        <a:xfrm flipV="1">
          <a:off x="8662797" y="6662420"/>
          <a:ext cx="152400" cy="375919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242697</xdr:colOff>
      <xdr:row>36</xdr:row>
      <xdr:rowOff>185420</xdr:rowOff>
    </xdr:from>
    <xdr:to>
      <xdr:col>7</xdr:col>
      <xdr:colOff>127</xdr:colOff>
      <xdr:row>36</xdr:row>
      <xdr:rowOff>185420</xdr:rowOff>
    </xdr:to>
    <xdr:cxnSp macro="_xll.PtreeEvent_ObjectClick">
      <xdr:nvCxnSpPr>
        <xdr:cNvPr id="317" name="PTObj_DBranchHLine_1_9">
          <a:extLst>
            <a:ext uri="{FF2B5EF4-FFF2-40B4-BE49-F238E27FC236}">
              <a16:creationId xmlns:a16="http://schemas.microsoft.com/office/drawing/2014/main" id="{78B7EB13-F94C-42CF-9DD8-A4876DE46E8A}"/>
            </a:ext>
          </a:extLst>
        </xdr:cNvPr>
        <xdr:cNvCxnSpPr/>
      </xdr:nvCxnSpPr>
      <xdr:spPr>
        <a:xfrm>
          <a:off x="7110222" y="7043420"/>
          <a:ext cx="14624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90297</xdr:colOff>
      <xdr:row>36</xdr:row>
      <xdr:rowOff>185420</xdr:rowOff>
    </xdr:from>
    <xdr:to>
      <xdr:col>6</xdr:col>
      <xdr:colOff>242697</xdr:colOff>
      <xdr:row>44</xdr:row>
      <xdr:rowOff>180339</xdr:rowOff>
    </xdr:to>
    <xdr:cxnSp macro="_xll.PtreeEvent_ObjectClick">
      <xdr:nvCxnSpPr>
        <xdr:cNvPr id="316" name="PTObj_DBranchDLine_1_9">
          <a:extLst>
            <a:ext uri="{FF2B5EF4-FFF2-40B4-BE49-F238E27FC236}">
              <a16:creationId xmlns:a16="http://schemas.microsoft.com/office/drawing/2014/main" id="{D1D33846-2935-4A45-B2DD-6763D33BFCB2}"/>
            </a:ext>
          </a:extLst>
        </xdr:cNvPr>
        <xdr:cNvCxnSpPr/>
      </xdr:nvCxnSpPr>
      <xdr:spPr>
        <a:xfrm flipV="1">
          <a:off x="6957822" y="7043420"/>
          <a:ext cx="152400" cy="1518919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242697</xdr:colOff>
      <xdr:row>44</xdr:row>
      <xdr:rowOff>185420</xdr:rowOff>
    </xdr:from>
    <xdr:to>
      <xdr:col>6</xdr:col>
      <xdr:colOff>127</xdr:colOff>
      <xdr:row>44</xdr:row>
      <xdr:rowOff>185420</xdr:rowOff>
    </xdr:to>
    <xdr:cxnSp macro="_xll.PtreeEvent_ObjectClick">
      <xdr:nvCxnSpPr>
        <xdr:cNvPr id="301" name="PTObj_DBranchHLine_1_3">
          <a:extLst>
            <a:ext uri="{FF2B5EF4-FFF2-40B4-BE49-F238E27FC236}">
              <a16:creationId xmlns:a16="http://schemas.microsoft.com/office/drawing/2014/main" id="{B02E6D02-E9EB-438A-B1AC-B7CABF4FC506}"/>
            </a:ext>
          </a:extLst>
        </xdr:cNvPr>
        <xdr:cNvCxnSpPr/>
      </xdr:nvCxnSpPr>
      <xdr:spPr>
        <a:xfrm>
          <a:off x="4900422" y="6662420"/>
          <a:ext cx="1967230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90297</xdr:colOff>
      <xdr:row>22</xdr:row>
      <xdr:rowOff>180340</xdr:rowOff>
    </xdr:from>
    <xdr:to>
      <xdr:col>5</xdr:col>
      <xdr:colOff>242697</xdr:colOff>
      <xdr:row>44</xdr:row>
      <xdr:rowOff>185420</xdr:rowOff>
    </xdr:to>
    <xdr:cxnSp macro="_xll.PtreeEvent_ObjectClick">
      <xdr:nvCxnSpPr>
        <xdr:cNvPr id="300" name="PTObj_DBranchDLine_1_3">
          <a:extLst>
            <a:ext uri="{FF2B5EF4-FFF2-40B4-BE49-F238E27FC236}">
              <a16:creationId xmlns:a16="http://schemas.microsoft.com/office/drawing/2014/main" id="{5822A48C-586C-4FEC-8C71-C54A016AB8EA}"/>
            </a:ext>
          </a:extLst>
        </xdr:cNvPr>
        <xdr:cNvCxnSpPr/>
      </xdr:nvCxnSpPr>
      <xdr:spPr>
        <a:xfrm>
          <a:off x="4748022" y="4371340"/>
          <a:ext cx="152400" cy="229108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242697</xdr:colOff>
      <xdr:row>32</xdr:row>
      <xdr:rowOff>185420</xdr:rowOff>
    </xdr:from>
    <xdr:to>
      <xdr:col>7</xdr:col>
      <xdr:colOff>127</xdr:colOff>
      <xdr:row>32</xdr:row>
      <xdr:rowOff>185420</xdr:rowOff>
    </xdr:to>
    <xdr:cxnSp macro="_xll.PtreeEvent_ObjectClick">
      <xdr:nvCxnSpPr>
        <xdr:cNvPr id="38" name="PTObj_DBranchHLine_1_8">
          <a:extLst>
            <a:ext uri="{FF2B5EF4-FFF2-40B4-BE49-F238E27FC236}">
              <a16:creationId xmlns:a16="http://schemas.microsoft.com/office/drawing/2014/main" id="{7976BC3E-C2BA-4D63-B876-B20D9B5CA40A}"/>
            </a:ext>
          </a:extLst>
        </xdr:cNvPr>
        <xdr:cNvCxnSpPr/>
      </xdr:nvCxnSpPr>
      <xdr:spPr>
        <a:xfrm>
          <a:off x="6319647" y="6281420"/>
          <a:ext cx="1300480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90297</xdr:colOff>
      <xdr:row>26</xdr:row>
      <xdr:rowOff>180340</xdr:rowOff>
    </xdr:from>
    <xdr:to>
      <xdr:col>6</xdr:col>
      <xdr:colOff>242697</xdr:colOff>
      <xdr:row>32</xdr:row>
      <xdr:rowOff>185420</xdr:rowOff>
    </xdr:to>
    <xdr:cxnSp macro="_xll.PtreeEvent_ObjectClick">
      <xdr:nvCxnSpPr>
        <xdr:cNvPr id="37" name="PTObj_DBranchDLine_1_8">
          <a:extLst>
            <a:ext uri="{FF2B5EF4-FFF2-40B4-BE49-F238E27FC236}">
              <a16:creationId xmlns:a16="http://schemas.microsoft.com/office/drawing/2014/main" id="{C73FA01D-4621-4988-A8BE-7850186B7102}"/>
            </a:ext>
          </a:extLst>
        </xdr:cNvPr>
        <xdr:cNvCxnSpPr/>
      </xdr:nvCxnSpPr>
      <xdr:spPr>
        <a:xfrm>
          <a:off x="6167247" y="5133340"/>
          <a:ext cx="152400" cy="114808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242697</xdr:colOff>
      <xdr:row>30</xdr:row>
      <xdr:rowOff>185420</xdr:rowOff>
    </xdr:from>
    <xdr:to>
      <xdr:col>7</xdr:col>
      <xdr:colOff>127</xdr:colOff>
      <xdr:row>30</xdr:row>
      <xdr:rowOff>185420</xdr:rowOff>
    </xdr:to>
    <xdr:cxnSp macro="_xll.PtreeEvent_ObjectClick">
      <xdr:nvCxnSpPr>
        <xdr:cNvPr id="34" name="PTObj_DBranchHLine_1_7">
          <a:extLst>
            <a:ext uri="{FF2B5EF4-FFF2-40B4-BE49-F238E27FC236}">
              <a16:creationId xmlns:a16="http://schemas.microsoft.com/office/drawing/2014/main" id="{147216B1-D168-4F5D-AF48-B82482A13126}"/>
            </a:ext>
          </a:extLst>
        </xdr:cNvPr>
        <xdr:cNvCxnSpPr/>
      </xdr:nvCxnSpPr>
      <xdr:spPr>
        <a:xfrm>
          <a:off x="6319647" y="5900420"/>
          <a:ext cx="129095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90297</xdr:colOff>
      <xdr:row>26</xdr:row>
      <xdr:rowOff>180340</xdr:rowOff>
    </xdr:from>
    <xdr:to>
      <xdr:col>6</xdr:col>
      <xdr:colOff>242697</xdr:colOff>
      <xdr:row>30</xdr:row>
      <xdr:rowOff>185420</xdr:rowOff>
    </xdr:to>
    <xdr:cxnSp macro="_xll.PtreeEvent_ObjectClick">
      <xdr:nvCxnSpPr>
        <xdr:cNvPr id="33" name="PTObj_DBranchDLine_1_7">
          <a:extLst>
            <a:ext uri="{FF2B5EF4-FFF2-40B4-BE49-F238E27FC236}">
              <a16:creationId xmlns:a16="http://schemas.microsoft.com/office/drawing/2014/main" id="{E2612F41-D134-4B3A-9E6F-CDAD3DC15DA7}"/>
            </a:ext>
          </a:extLst>
        </xdr:cNvPr>
        <xdr:cNvCxnSpPr/>
      </xdr:nvCxnSpPr>
      <xdr:spPr>
        <a:xfrm>
          <a:off x="6167247" y="5133340"/>
          <a:ext cx="152400" cy="76708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242697</xdr:colOff>
      <xdr:row>28</xdr:row>
      <xdr:rowOff>185420</xdr:rowOff>
    </xdr:from>
    <xdr:to>
      <xdr:col>7</xdr:col>
      <xdr:colOff>127</xdr:colOff>
      <xdr:row>28</xdr:row>
      <xdr:rowOff>185420</xdr:rowOff>
    </xdr:to>
    <xdr:cxnSp macro="_xll.PtreeEvent_ObjectClick">
      <xdr:nvCxnSpPr>
        <xdr:cNvPr id="30" name="PTObj_DBranchHLine_1_6">
          <a:extLst>
            <a:ext uri="{FF2B5EF4-FFF2-40B4-BE49-F238E27FC236}">
              <a16:creationId xmlns:a16="http://schemas.microsoft.com/office/drawing/2014/main" id="{5F0CBF13-4841-4A70-B50B-A1298ADEE8BC}"/>
            </a:ext>
          </a:extLst>
        </xdr:cNvPr>
        <xdr:cNvCxnSpPr/>
      </xdr:nvCxnSpPr>
      <xdr:spPr>
        <a:xfrm>
          <a:off x="6319647" y="5519420"/>
          <a:ext cx="1148080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90297</xdr:colOff>
      <xdr:row>26</xdr:row>
      <xdr:rowOff>180340</xdr:rowOff>
    </xdr:from>
    <xdr:to>
      <xdr:col>6</xdr:col>
      <xdr:colOff>242697</xdr:colOff>
      <xdr:row>28</xdr:row>
      <xdr:rowOff>185420</xdr:rowOff>
    </xdr:to>
    <xdr:cxnSp macro="_xll.PtreeEvent_ObjectClick">
      <xdr:nvCxnSpPr>
        <xdr:cNvPr id="29" name="PTObj_DBranchDLine_1_6">
          <a:extLst>
            <a:ext uri="{FF2B5EF4-FFF2-40B4-BE49-F238E27FC236}">
              <a16:creationId xmlns:a16="http://schemas.microsoft.com/office/drawing/2014/main" id="{DAF37E91-D037-4B82-BE8A-07FD7D513D93}"/>
            </a:ext>
          </a:extLst>
        </xdr:cNvPr>
        <xdr:cNvCxnSpPr/>
      </xdr:nvCxnSpPr>
      <xdr:spPr>
        <a:xfrm>
          <a:off x="6167247" y="5133340"/>
          <a:ext cx="152400" cy="38608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242697</xdr:colOff>
      <xdr:row>24</xdr:row>
      <xdr:rowOff>185420</xdr:rowOff>
    </xdr:from>
    <xdr:to>
      <xdr:col>7</xdr:col>
      <xdr:colOff>127</xdr:colOff>
      <xdr:row>24</xdr:row>
      <xdr:rowOff>185420</xdr:rowOff>
    </xdr:to>
    <xdr:cxnSp macro="_xll.PtreeEvent_ObjectClick">
      <xdr:nvCxnSpPr>
        <xdr:cNvPr id="26" name="PTObj_DBranchHLine_1_5">
          <a:extLst>
            <a:ext uri="{FF2B5EF4-FFF2-40B4-BE49-F238E27FC236}">
              <a16:creationId xmlns:a16="http://schemas.microsoft.com/office/drawing/2014/main" id="{B8F158AA-E5A5-46C8-8B41-4D4BF3DD56C6}"/>
            </a:ext>
          </a:extLst>
        </xdr:cNvPr>
        <xdr:cNvCxnSpPr/>
      </xdr:nvCxnSpPr>
      <xdr:spPr>
        <a:xfrm>
          <a:off x="6319647" y="4757420"/>
          <a:ext cx="87185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90297</xdr:colOff>
      <xdr:row>24</xdr:row>
      <xdr:rowOff>185420</xdr:rowOff>
    </xdr:from>
    <xdr:to>
      <xdr:col>6</xdr:col>
      <xdr:colOff>242697</xdr:colOff>
      <xdr:row>26</xdr:row>
      <xdr:rowOff>180340</xdr:rowOff>
    </xdr:to>
    <xdr:cxnSp macro="_xll.PtreeEvent_ObjectClick">
      <xdr:nvCxnSpPr>
        <xdr:cNvPr id="25" name="PTObj_DBranchDLine_1_5">
          <a:extLst>
            <a:ext uri="{FF2B5EF4-FFF2-40B4-BE49-F238E27FC236}">
              <a16:creationId xmlns:a16="http://schemas.microsoft.com/office/drawing/2014/main" id="{0FF0B510-8ABD-4830-AEF9-F8319DB1222B}"/>
            </a:ext>
          </a:extLst>
        </xdr:cNvPr>
        <xdr:cNvCxnSpPr/>
      </xdr:nvCxnSpPr>
      <xdr:spPr>
        <a:xfrm flipV="1">
          <a:off x="6167247" y="4757420"/>
          <a:ext cx="152400" cy="37592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242697</xdr:colOff>
      <xdr:row>26</xdr:row>
      <xdr:rowOff>185420</xdr:rowOff>
    </xdr:from>
    <xdr:to>
      <xdr:col>6</xdr:col>
      <xdr:colOff>127</xdr:colOff>
      <xdr:row>26</xdr:row>
      <xdr:rowOff>185420</xdr:rowOff>
    </xdr:to>
    <xdr:cxnSp macro="_xll.PtreeEvent_ObjectClick">
      <xdr:nvCxnSpPr>
        <xdr:cNvPr id="22" name="PTObj_DBranchHLine_1_2">
          <a:extLst>
            <a:ext uri="{FF2B5EF4-FFF2-40B4-BE49-F238E27FC236}">
              <a16:creationId xmlns:a16="http://schemas.microsoft.com/office/drawing/2014/main" id="{5D248806-4F89-4442-83E2-651F112C829D}"/>
            </a:ext>
          </a:extLst>
        </xdr:cNvPr>
        <xdr:cNvCxnSpPr/>
      </xdr:nvCxnSpPr>
      <xdr:spPr>
        <a:xfrm>
          <a:off x="4728972" y="4757420"/>
          <a:ext cx="1348105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90297</xdr:colOff>
      <xdr:row>22</xdr:row>
      <xdr:rowOff>180340</xdr:rowOff>
    </xdr:from>
    <xdr:to>
      <xdr:col>5</xdr:col>
      <xdr:colOff>242697</xdr:colOff>
      <xdr:row>26</xdr:row>
      <xdr:rowOff>185420</xdr:rowOff>
    </xdr:to>
    <xdr:cxnSp macro="_xll.PtreeEvent_ObjectClick">
      <xdr:nvCxnSpPr>
        <xdr:cNvPr id="21" name="PTObj_DBranchDLine_1_2">
          <a:extLst>
            <a:ext uri="{FF2B5EF4-FFF2-40B4-BE49-F238E27FC236}">
              <a16:creationId xmlns:a16="http://schemas.microsoft.com/office/drawing/2014/main" id="{5E03EA27-6526-425E-AC4B-B2E75CC1C1BE}"/>
            </a:ext>
          </a:extLst>
        </xdr:cNvPr>
        <xdr:cNvCxnSpPr/>
      </xdr:nvCxnSpPr>
      <xdr:spPr>
        <a:xfrm>
          <a:off x="4576572" y="4371340"/>
          <a:ext cx="152400" cy="38608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177800</xdr:colOff>
      <xdr:row>22</xdr:row>
      <xdr:rowOff>185420</xdr:rowOff>
    </xdr:from>
    <xdr:to>
      <xdr:col>5</xdr:col>
      <xdr:colOff>127</xdr:colOff>
      <xdr:row>22</xdr:row>
      <xdr:rowOff>185420</xdr:rowOff>
    </xdr:to>
    <xdr:cxnSp macro="_xll.PtreeEvent_ObjectClick">
      <xdr:nvCxnSpPr>
        <xdr:cNvPr id="6" name="PTObj_DBranchHLine_1_1">
          <a:extLst>
            <a:ext uri="{FF2B5EF4-FFF2-40B4-BE49-F238E27FC236}">
              <a16:creationId xmlns:a16="http://schemas.microsoft.com/office/drawing/2014/main" id="{A705328C-F0FD-4102-BA20-4FA2FA8434D9}"/>
            </a:ext>
          </a:extLst>
        </xdr:cNvPr>
        <xdr:cNvCxnSpPr/>
      </xdr:nvCxnSpPr>
      <xdr:spPr>
        <a:xfrm>
          <a:off x="3416300" y="4376420"/>
          <a:ext cx="1070102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127</xdr:colOff>
      <xdr:row>22</xdr:row>
      <xdr:rowOff>90170</xdr:rowOff>
    </xdr:from>
    <xdr:to>
      <xdr:col>5</xdr:col>
      <xdr:colOff>190627</xdr:colOff>
      <xdr:row>23</xdr:row>
      <xdr:rowOff>90170</xdr:rowOff>
    </xdr:to>
    <xdr:sp macro="_xll.PtreeEvent_ObjectClick" textlink="">
      <xdr:nvSpPr>
        <xdr:cNvPr id="5" name="PTObj_DNode_1_1">
          <a:extLst>
            <a:ext uri="{FF2B5EF4-FFF2-40B4-BE49-F238E27FC236}">
              <a16:creationId xmlns:a16="http://schemas.microsoft.com/office/drawing/2014/main" id="{F6F4A040-3A95-4C37-9C9C-34240F5AD7EC}"/>
            </a:ext>
          </a:extLst>
        </xdr:cNvPr>
        <xdr:cNvSpPr/>
      </xdr:nvSpPr>
      <xdr:spPr>
        <a:xfrm>
          <a:off x="4486402" y="4281170"/>
          <a:ext cx="190500" cy="190500"/>
        </a:xfrm>
        <a:prstGeom prst="rect">
          <a:avLst/>
        </a:prstGeom>
        <a:solidFill>
          <a:srgbClr val="00800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</xdr:col>
      <xdr:colOff>215900</xdr:colOff>
      <xdr:row>22</xdr:row>
      <xdr:rowOff>95107</xdr:rowOff>
    </xdr:from>
    <xdr:ext cx="603435" cy="180627"/>
    <xdr:sp macro="_xll.PtreeEvent_ObjectClick" textlink="">
      <xdr:nvSpPr>
        <xdr:cNvPr id="7" name="PTObj_DBranchName_1_1">
          <a:extLst>
            <a:ext uri="{FF2B5EF4-FFF2-40B4-BE49-F238E27FC236}">
              <a16:creationId xmlns:a16="http://schemas.microsoft.com/office/drawing/2014/main" id="{F69F5F4B-99A9-4097-BF1B-04205C99D800}"/>
            </a:ext>
          </a:extLst>
        </xdr:cNvPr>
        <xdr:cNvSpPr txBox="1"/>
      </xdr:nvSpPr>
      <xdr:spPr>
        <a:xfrm>
          <a:off x="3454400" y="4286107"/>
          <a:ext cx="603435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Insure/retain</a:t>
          </a:r>
        </a:p>
      </xdr:txBody>
    </xdr:sp>
    <xdr:clientData/>
  </xdr:oneCellAnchor>
  <xdr:twoCellAnchor editAs="oneCell">
    <xdr:from>
      <xdr:col>6</xdr:col>
      <xdr:colOff>127</xdr:colOff>
      <xdr:row>26</xdr:row>
      <xdr:rowOff>90170</xdr:rowOff>
    </xdr:from>
    <xdr:to>
      <xdr:col>6</xdr:col>
      <xdr:colOff>190627</xdr:colOff>
      <xdr:row>27</xdr:row>
      <xdr:rowOff>90170</xdr:rowOff>
    </xdr:to>
    <xdr:sp macro="_xll.PtreeEvent_ObjectClick" textlink="">
      <xdr:nvSpPr>
        <xdr:cNvPr id="20" name="PTObj_DNode_1_2">
          <a:extLst>
            <a:ext uri="{FF2B5EF4-FFF2-40B4-BE49-F238E27FC236}">
              <a16:creationId xmlns:a16="http://schemas.microsoft.com/office/drawing/2014/main" id="{A7B8445D-EAD5-4AE7-989D-0171AB78E4BD}"/>
            </a:ext>
          </a:extLst>
        </xdr:cNvPr>
        <xdr:cNvSpPr/>
      </xdr:nvSpPr>
      <xdr:spPr>
        <a:xfrm>
          <a:off x="6077077" y="4662170"/>
          <a:ext cx="190500" cy="190500"/>
        </a:xfrm>
        <a:prstGeom prst="ellipse">
          <a:avLst/>
        </a:prstGeom>
        <a:solidFill>
          <a:srgbClr val="80000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</xdr:col>
      <xdr:colOff>280797</xdr:colOff>
      <xdr:row>26</xdr:row>
      <xdr:rowOff>95107</xdr:rowOff>
    </xdr:from>
    <xdr:ext cx="418383" cy="180627"/>
    <xdr:sp macro="_xll.PtreeEvent_ObjectClick" textlink="">
      <xdr:nvSpPr>
        <xdr:cNvPr id="23" name="PTObj_DBranchName_1_2">
          <a:extLst>
            <a:ext uri="{FF2B5EF4-FFF2-40B4-BE49-F238E27FC236}">
              <a16:creationId xmlns:a16="http://schemas.microsoft.com/office/drawing/2014/main" id="{4CB9E500-1FEE-4BCF-BFBA-D1F133BEC7FB}"/>
            </a:ext>
          </a:extLst>
        </xdr:cNvPr>
        <xdr:cNvSpPr txBox="1"/>
      </xdr:nvSpPr>
      <xdr:spPr>
        <a:xfrm>
          <a:off x="4767072" y="4667107"/>
          <a:ext cx="418383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Option 1</a:t>
          </a:r>
        </a:p>
      </xdr:txBody>
    </xdr:sp>
    <xdr:clientData/>
  </xdr:oneCellAnchor>
  <xdr:twoCellAnchor editAs="oneCell">
    <xdr:from>
      <xdr:col>7</xdr:col>
      <xdr:colOff>127</xdr:colOff>
      <xdr:row>24</xdr:row>
      <xdr:rowOff>90170</xdr:rowOff>
    </xdr:from>
    <xdr:to>
      <xdr:col>7</xdr:col>
      <xdr:colOff>190627</xdr:colOff>
      <xdr:row>25</xdr:row>
      <xdr:rowOff>90170</xdr:rowOff>
    </xdr:to>
    <xdr:sp macro="_xll.PtreeEvent_ObjectClick" textlink="">
      <xdr:nvSpPr>
        <xdr:cNvPr id="24" name="PTObj_DNode_1_5">
          <a:extLst>
            <a:ext uri="{FF2B5EF4-FFF2-40B4-BE49-F238E27FC236}">
              <a16:creationId xmlns:a16="http://schemas.microsoft.com/office/drawing/2014/main" id="{2DEBE07E-446F-48B7-B9B0-E66B6DD00CFB}"/>
            </a:ext>
          </a:extLst>
        </xdr:cNvPr>
        <xdr:cNvSpPr/>
      </xdr:nvSpPr>
      <xdr:spPr>
        <a:xfrm rot="-5400000">
          <a:off x="7191502" y="4662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280797</xdr:colOff>
      <xdr:row>24</xdr:row>
      <xdr:rowOff>95107</xdr:rowOff>
    </xdr:from>
    <xdr:ext cx="280718" cy="180627"/>
    <xdr:sp macro="_xll.PtreeEvent_ObjectClick" textlink="">
      <xdr:nvSpPr>
        <xdr:cNvPr id="27" name="PTObj_DBranchName_1_5">
          <a:extLst>
            <a:ext uri="{FF2B5EF4-FFF2-40B4-BE49-F238E27FC236}">
              <a16:creationId xmlns:a16="http://schemas.microsoft.com/office/drawing/2014/main" id="{BD58D0DB-6F04-4125-9E8F-C2120E568F50}"/>
            </a:ext>
          </a:extLst>
        </xdr:cNvPr>
        <xdr:cNvSpPr txBox="1"/>
      </xdr:nvSpPr>
      <xdr:spPr>
        <a:xfrm>
          <a:off x="6357747" y="4667107"/>
          <a:ext cx="280718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None</a:t>
          </a:r>
        </a:p>
      </xdr:txBody>
    </xdr:sp>
    <xdr:clientData/>
  </xdr:oneCellAnchor>
  <xdr:twoCellAnchor editAs="oneCell">
    <xdr:from>
      <xdr:col>7</xdr:col>
      <xdr:colOff>127</xdr:colOff>
      <xdr:row>28</xdr:row>
      <xdr:rowOff>90170</xdr:rowOff>
    </xdr:from>
    <xdr:to>
      <xdr:col>7</xdr:col>
      <xdr:colOff>190627</xdr:colOff>
      <xdr:row>29</xdr:row>
      <xdr:rowOff>90170</xdr:rowOff>
    </xdr:to>
    <xdr:sp macro="_xll.PtreeEvent_ObjectClick" textlink="">
      <xdr:nvSpPr>
        <xdr:cNvPr id="28" name="PTObj_DNode_1_6">
          <a:extLst>
            <a:ext uri="{FF2B5EF4-FFF2-40B4-BE49-F238E27FC236}">
              <a16:creationId xmlns:a16="http://schemas.microsoft.com/office/drawing/2014/main" id="{9657B7CA-0170-448F-A51C-A27689217B3F}"/>
            </a:ext>
          </a:extLst>
        </xdr:cNvPr>
        <xdr:cNvSpPr/>
      </xdr:nvSpPr>
      <xdr:spPr>
        <a:xfrm rot="-5400000">
          <a:off x="7467727" y="5424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280797</xdr:colOff>
      <xdr:row>28</xdr:row>
      <xdr:rowOff>95107</xdr:rowOff>
    </xdr:from>
    <xdr:ext cx="280654" cy="180627"/>
    <xdr:sp macro="_xll.PtreeEvent_ObjectClick" textlink="">
      <xdr:nvSpPr>
        <xdr:cNvPr id="31" name="PTObj_DBranchName_1_6">
          <a:extLst>
            <a:ext uri="{FF2B5EF4-FFF2-40B4-BE49-F238E27FC236}">
              <a16:creationId xmlns:a16="http://schemas.microsoft.com/office/drawing/2014/main" id="{12046B2B-C22E-414C-B070-3EFA7A7C0BF7}"/>
            </a:ext>
          </a:extLst>
        </xdr:cNvPr>
        <xdr:cNvSpPr txBox="1"/>
      </xdr:nvSpPr>
      <xdr:spPr>
        <a:xfrm>
          <a:off x="6357747" y="5429107"/>
          <a:ext cx="280654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Small</a:t>
          </a:r>
        </a:p>
      </xdr:txBody>
    </xdr:sp>
    <xdr:clientData/>
  </xdr:oneCellAnchor>
  <xdr:twoCellAnchor editAs="oneCell">
    <xdr:from>
      <xdr:col>7</xdr:col>
      <xdr:colOff>127</xdr:colOff>
      <xdr:row>30</xdr:row>
      <xdr:rowOff>90170</xdr:rowOff>
    </xdr:from>
    <xdr:to>
      <xdr:col>7</xdr:col>
      <xdr:colOff>190627</xdr:colOff>
      <xdr:row>31</xdr:row>
      <xdr:rowOff>90170</xdr:rowOff>
    </xdr:to>
    <xdr:sp macro="_xll.PtreeEvent_ObjectClick" textlink="">
      <xdr:nvSpPr>
        <xdr:cNvPr id="32" name="PTObj_DNode_1_7">
          <a:extLst>
            <a:ext uri="{FF2B5EF4-FFF2-40B4-BE49-F238E27FC236}">
              <a16:creationId xmlns:a16="http://schemas.microsoft.com/office/drawing/2014/main" id="{8050D06B-3716-4A2F-B0A7-ECA24F2DF371}"/>
            </a:ext>
          </a:extLst>
        </xdr:cNvPr>
        <xdr:cNvSpPr/>
      </xdr:nvSpPr>
      <xdr:spPr>
        <a:xfrm rot="-5400000">
          <a:off x="7610602" y="5805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280797</xdr:colOff>
      <xdr:row>30</xdr:row>
      <xdr:rowOff>95107</xdr:rowOff>
    </xdr:from>
    <xdr:ext cx="407483" cy="180627"/>
    <xdr:sp macro="_xll.PtreeEvent_ObjectClick" textlink="">
      <xdr:nvSpPr>
        <xdr:cNvPr id="35" name="PTObj_DBranchName_1_7">
          <a:extLst>
            <a:ext uri="{FF2B5EF4-FFF2-40B4-BE49-F238E27FC236}">
              <a16:creationId xmlns:a16="http://schemas.microsoft.com/office/drawing/2014/main" id="{9C0F897C-FC09-4EF5-AD0E-4ECA8E69A4D9}"/>
            </a:ext>
          </a:extLst>
        </xdr:cNvPr>
        <xdr:cNvSpPr txBox="1"/>
      </xdr:nvSpPr>
      <xdr:spPr>
        <a:xfrm>
          <a:off x="6357747" y="5810107"/>
          <a:ext cx="407483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Medium</a:t>
          </a:r>
        </a:p>
      </xdr:txBody>
    </xdr:sp>
    <xdr:clientData/>
  </xdr:oneCellAnchor>
  <xdr:twoCellAnchor editAs="oneCell">
    <xdr:from>
      <xdr:col>7</xdr:col>
      <xdr:colOff>127</xdr:colOff>
      <xdr:row>32</xdr:row>
      <xdr:rowOff>90170</xdr:rowOff>
    </xdr:from>
    <xdr:to>
      <xdr:col>7</xdr:col>
      <xdr:colOff>190627</xdr:colOff>
      <xdr:row>33</xdr:row>
      <xdr:rowOff>90170</xdr:rowOff>
    </xdr:to>
    <xdr:sp macro="_xll.PtreeEvent_ObjectClick" textlink="">
      <xdr:nvSpPr>
        <xdr:cNvPr id="36" name="PTObj_DNode_1_8">
          <a:extLst>
            <a:ext uri="{FF2B5EF4-FFF2-40B4-BE49-F238E27FC236}">
              <a16:creationId xmlns:a16="http://schemas.microsoft.com/office/drawing/2014/main" id="{78ED7110-13E1-4BD0-A75D-FF875B37F42E}"/>
            </a:ext>
          </a:extLst>
        </xdr:cNvPr>
        <xdr:cNvSpPr/>
      </xdr:nvSpPr>
      <xdr:spPr>
        <a:xfrm rot="-5400000">
          <a:off x="7620127" y="6186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280797</xdr:colOff>
      <xdr:row>32</xdr:row>
      <xdr:rowOff>95107</xdr:rowOff>
    </xdr:from>
    <xdr:ext cx="282770" cy="180627"/>
    <xdr:sp macro="_xll.PtreeEvent_ObjectClick" textlink="">
      <xdr:nvSpPr>
        <xdr:cNvPr id="39" name="PTObj_DBranchName_1_8">
          <a:extLst>
            <a:ext uri="{FF2B5EF4-FFF2-40B4-BE49-F238E27FC236}">
              <a16:creationId xmlns:a16="http://schemas.microsoft.com/office/drawing/2014/main" id="{2BAB23B3-76B4-421E-99F0-6A5928F43AA8}"/>
            </a:ext>
          </a:extLst>
        </xdr:cNvPr>
        <xdr:cNvSpPr txBox="1"/>
      </xdr:nvSpPr>
      <xdr:spPr>
        <a:xfrm>
          <a:off x="6357747" y="6191107"/>
          <a:ext cx="282770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Large</a:t>
          </a:r>
        </a:p>
      </xdr:txBody>
    </xdr:sp>
    <xdr:clientData/>
  </xdr:oneCellAnchor>
  <xdr:twoCellAnchor editAs="oneCell">
    <xdr:from>
      <xdr:col>6</xdr:col>
      <xdr:colOff>127</xdr:colOff>
      <xdr:row>44</xdr:row>
      <xdr:rowOff>90170</xdr:rowOff>
    </xdr:from>
    <xdr:to>
      <xdr:col>6</xdr:col>
      <xdr:colOff>190627</xdr:colOff>
      <xdr:row>45</xdr:row>
      <xdr:rowOff>90170</xdr:rowOff>
    </xdr:to>
    <xdr:sp macro="_xll.PtreeEvent_ObjectClick" textlink="">
      <xdr:nvSpPr>
        <xdr:cNvPr id="299" name="PTObj_DNode_1_3">
          <a:extLst>
            <a:ext uri="{FF2B5EF4-FFF2-40B4-BE49-F238E27FC236}">
              <a16:creationId xmlns:a16="http://schemas.microsoft.com/office/drawing/2014/main" id="{4764D5C8-9877-4116-AD70-E7355B590B90}"/>
            </a:ext>
          </a:extLst>
        </xdr:cNvPr>
        <xdr:cNvSpPr/>
      </xdr:nvSpPr>
      <xdr:spPr>
        <a:xfrm>
          <a:off x="6867652" y="6567170"/>
          <a:ext cx="190500" cy="190500"/>
        </a:xfrm>
        <a:prstGeom prst="rect">
          <a:avLst/>
        </a:prstGeom>
        <a:solidFill>
          <a:srgbClr val="00800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</xdr:col>
      <xdr:colOff>280797</xdr:colOff>
      <xdr:row>44</xdr:row>
      <xdr:rowOff>95107</xdr:rowOff>
    </xdr:from>
    <xdr:ext cx="418383" cy="180627"/>
    <xdr:sp macro="_xll.PtreeEvent_ObjectClick" textlink="">
      <xdr:nvSpPr>
        <xdr:cNvPr id="302" name="PTObj_DBranchName_1_3">
          <a:extLst>
            <a:ext uri="{FF2B5EF4-FFF2-40B4-BE49-F238E27FC236}">
              <a16:creationId xmlns:a16="http://schemas.microsoft.com/office/drawing/2014/main" id="{C1506613-0C64-41A2-8A9D-667DD66E457F}"/>
            </a:ext>
          </a:extLst>
        </xdr:cNvPr>
        <xdr:cNvSpPr txBox="1"/>
      </xdr:nvSpPr>
      <xdr:spPr>
        <a:xfrm>
          <a:off x="4938522" y="8477107"/>
          <a:ext cx="418383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Option 2</a:t>
          </a:r>
        </a:p>
      </xdr:txBody>
    </xdr:sp>
    <xdr:clientData/>
  </xdr:oneCellAnchor>
  <xdr:twoCellAnchor editAs="oneCell">
    <xdr:from>
      <xdr:col>7</xdr:col>
      <xdr:colOff>127</xdr:colOff>
      <xdr:row>36</xdr:row>
      <xdr:rowOff>90170</xdr:rowOff>
    </xdr:from>
    <xdr:to>
      <xdr:col>7</xdr:col>
      <xdr:colOff>190627</xdr:colOff>
      <xdr:row>37</xdr:row>
      <xdr:rowOff>90170</xdr:rowOff>
    </xdr:to>
    <xdr:sp macro="_xll.PtreeEvent_ObjectClick" textlink="">
      <xdr:nvSpPr>
        <xdr:cNvPr id="315" name="PTObj_DNode_1_9">
          <a:extLst>
            <a:ext uri="{FF2B5EF4-FFF2-40B4-BE49-F238E27FC236}">
              <a16:creationId xmlns:a16="http://schemas.microsoft.com/office/drawing/2014/main" id="{7CDC2E13-2222-451A-AD4C-176E41A044DC}"/>
            </a:ext>
          </a:extLst>
        </xdr:cNvPr>
        <xdr:cNvSpPr/>
      </xdr:nvSpPr>
      <xdr:spPr>
        <a:xfrm>
          <a:off x="8572627" y="6948170"/>
          <a:ext cx="190500" cy="190500"/>
        </a:xfrm>
        <a:prstGeom prst="ellipse">
          <a:avLst/>
        </a:prstGeom>
        <a:solidFill>
          <a:srgbClr val="80000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280797</xdr:colOff>
      <xdr:row>36</xdr:row>
      <xdr:rowOff>95107</xdr:rowOff>
    </xdr:from>
    <xdr:ext cx="633635" cy="180627"/>
    <xdr:sp macro="_xll.PtreeEvent_ObjectClick" textlink="">
      <xdr:nvSpPr>
        <xdr:cNvPr id="318" name="PTObj_DBranchName_1_9">
          <a:extLst>
            <a:ext uri="{FF2B5EF4-FFF2-40B4-BE49-F238E27FC236}">
              <a16:creationId xmlns:a16="http://schemas.microsoft.com/office/drawing/2014/main" id="{6429A79F-AC9F-4B3E-9A3A-AF2AB6797D51}"/>
            </a:ext>
          </a:extLst>
        </xdr:cNvPr>
        <xdr:cNvSpPr txBox="1"/>
      </xdr:nvSpPr>
      <xdr:spPr>
        <a:xfrm>
          <a:off x="7148322" y="6953107"/>
          <a:ext cx="633635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No Borrowing</a:t>
          </a:r>
        </a:p>
      </xdr:txBody>
    </xdr:sp>
    <xdr:clientData/>
  </xdr:oneCellAnchor>
  <xdr:twoCellAnchor editAs="oneCell">
    <xdr:from>
      <xdr:col>8</xdr:col>
      <xdr:colOff>127</xdr:colOff>
      <xdr:row>34</xdr:row>
      <xdr:rowOff>90170</xdr:rowOff>
    </xdr:from>
    <xdr:to>
      <xdr:col>8</xdr:col>
      <xdr:colOff>190627</xdr:colOff>
      <xdr:row>35</xdr:row>
      <xdr:rowOff>90170</xdr:rowOff>
    </xdr:to>
    <xdr:sp macro="_xll.PtreeEvent_ObjectClick" textlink="">
      <xdr:nvSpPr>
        <xdr:cNvPr id="319" name="PTObj_DNode_1_11">
          <a:extLst>
            <a:ext uri="{FF2B5EF4-FFF2-40B4-BE49-F238E27FC236}">
              <a16:creationId xmlns:a16="http://schemas.microsoft.com/office/drawing/2014/main" id="{8448461C-025F-4979-9C8C-7782401CC79B}"/>
            </a:ext>
          </a:extLst>
        </xdr:cNvPr>
        <xdr:cNvSpPr/>
      </xdr:nvSpPr>
      <xdr:spPr>
        <a:xfrm rot="-5400000">
          <a:off x="10277602" y="6567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34</xdr:row>
      <xdr:rowOff>95107</xdr:rowOff>
    </xdr:from>
    <xdr:ext cx="280718" cy="180627"/>
    <xdr:sp macro="_xll.PtreeEvent_ObjectClick" textlink="">
      <xdr:nvSpPr>
        <xdr:cNvPr id="322" name="PTObj_DBranchName_1_11">
          <a:extLst>
            <a:ext uri="{FF2B5EF4-FFF2-40B4-BE49-F238E27FC236}">
              <a16:creationId xmlns:a16="http://schemas.microsoft.com/office/drawing/2014/main" id="{489CBEBE-0C75-43D2-9F30-B6B2ED4DEA27}"/>
            </a:ext>
          </a:extLst>
        </xdr:cNvPr>
        <xdr:cNvSpPr txBox="1"/>
      </xdr:nvSpPr>
      <xdr:spPr>
        <a:xfrm>
          <a:off x="8853297" y="6572107"/>
          <a:ext cx="280718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None</a:t>
          </a:r>
        </a:p>
      </xdr:txBody>
    </xdr:sp>
    <xdr:clientData/>
  </xdr:oneCellAnchor>
  <xdr:twoCellAnchor editAs="oneCell">
    <xdr:from>
      <xdr:col>8</xdr:col>
      <xdr:colOff>127</xdr:colOff>
      <xdr:row>38</xdr:row>
      <xdr:rowOff>90170</xdr:rowOff>
    </xdr:from>
    <xdr:to>
      <xdr:col>8</xdr:col>
      <xdr:colOff>190627</xdr:colOff>
      <xdr:row>39</xdr:row>
      <xdr:rowOff>90170</xdr:rowOff>
    </xdr:to>
    <xdr:sp macro="_xll.PtreeEvent_ObjectClick" textlink="">
      <xdr:nvSpPr>
        <xdr:cNvPr id="323" name="PTObj_DNode_1_12">
          <a:extLst>
            <a:ext uri="{FF2B5EF4-FFF2-40B4-BE49-F238E27FC236}">
              <a16:creationId xmlns:a16="http://schemas.microsoft.com/office/drawing/2014/main" id="{9FB7A670-33B1-45EE-B2F0-020729C49378}"/>
            </a:ext>
          </a:extLst>
        </xdr:cNvPr>
        <xdr:cNvSpPr/>
      </xdr:nvSpPr>
      <xdr:spPr>
        <a:xfrm rot="-5400000">
          <a:off x="10277602" y="7329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38</xdr:row>
      <xdr:rowOff>95107</xdr:rowOff>
    </xdr:from>
    <xdr:ext cx="280653" cy="180627"/>
    <xdr:sp macro="_xll.PtreeEvent_ObjectClick" textlink="">
      <xdr:nvSpPr>
        <xdr:cNvPr id="326" name="PTObj_DBranchName_1_12">
          <a:extLst>
            <a:ext uri="{FF2B5EF4-FFF2-40B4-BE49-F238E27FC236}">
              <a16:creationId xmlns:a16="http://schemas.microsoft.com/office/drawing/2014/main" id="{9767F36C-BF9F-41AE-B7FC-2BB2263B2FE7}"/>
            </a:ext>
          </a:extLst>
        </xdr:cNvPr>
        <xdr:cNvSpPr txBox="1"/>
      </xdr:nvSpPr>
      <xdr:spPr>
        <a:xfrm>
          <a:off x="8853297" y="7334107"/>
          <a:ext cx="280653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Small</a:t>
          </a:r>
        </a:p>
      </xdr:txBody>
    </xdr:sp>
    <xdr:clientData/>
  </xdr:oneCellAnchor>
  <xdr:twoCellAnchor editAs="oneCell">
    <xdr:from>
      <xdr:col>8</xdr:col>
      <xdr:colOff>127</xdr:colOff>
      <xdr:row>40</xdr:row>
      <xdr:rowOff>90170</xdr:rowOff>
    </xdr:from>
    <xdr:to>
      <xdr:col>8</xdr:col>
      <xdr:colOff>190627</xdr:colOff>
      <xdr:row>41</xdr:row>
      <xdr:rowOff>90170</xdr:rowOff>
    </xdr:to>
    <xdr:sp macro="_xll.PtreeEvent_ObjectClick" textlink="">
      <xdr:nvSpPr>
        <xdr:cNvPr id="327" name="PTObj_DNode_1_32">
          <a:extLst>
            <a:ext uri="{FF2B5EF4-FFF2-40B4-BE49-F238E27FC236}">
              <a16:creationId xmlns:a16="http://schemas.microsoft.com/office/drawing/2014/main" id="{3903F811-D50F-4F57-AF63-C031EF782576}"/>
            </a:ext>
          </a:extLst>
        </xdr:cNvPr>
        <xdr:cNvSpPr/>
      </xdr:nvSpPr>
      <xdr:spPr>
        <a:xfrm rot="-5400000">
          <a:off x="10277602" y="7710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40</xdr:row>
      <xdr:rowOff>95107</xdr:rowOff>
    </xdr:from>
    <xdr:ext cx="407484" cy="180627"/>
    <xdr:sp macro="_xll.PtreeEvent_ObjectClick" textlink="">
      <xdr:nvSpPr>
        <xdr:cNvPr id="330" name="PTObj_DBranchName_1_32">
          <a:extLst>
            <a:ext uri="{FF2B5EF4-FFF2-40B4-BE49-F238E27FC236}">
              <a16:creationId xmlns:a16="http://schemas.microsoft.com/office/drawing/2014/main" id="{8439CB1B-CDD0-41EA-A0FB-E7405D59EBFF}"/>
            </a:ext>
          </a:extLst>
        </xdr:cNvPr>
        <xdr:cNvSpPr txBox="1"/>
      </xdr:nvSpPr>
      <xdr:spPr>
        <a:xfrm>
          <a:off x="8853297" y="7715107"/>
          <a:ext cx="407484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Medium</a:t>
          </a:r>
        </a:p>
      </xdr:txBody>
    </xdr:sp>
    <xdr:clientData/>
  </xdr:oneCellAnchor>
  <xdr:twoCellAnchor editAs="oneCell">
    <xdr:from>
      <xdr:col>8</xdr:col>
      <xdr:colOff>127</xdr:colOff>
      <xdr:row>42</xdr:row>
      <xdr:rowOff>90170</xdr:rowOff>
    </xdr:from>
    <xdr:to>
      <xdr:col>8</xdr:col>
      <xdr:colOff>190627</xdr:colOff>
      <xdr:row>43</xdr:row>
      <xdr:rowOff>90170</xdr:rowOff>
    </xdr:to>
    <xdr:sp macro="_xll.PtreeEvent_ObjectClick" textlink="">
      <xdr:nvSpPr>
        <xdr:cNvPr id="331" name="PTObj_DNode_1_33">
          <a:extLst>
            <a:ext uri="{FF2B5EF4-FFF2-40B4-BE49-F238E27FC236}">
              <a16:creationId xmlns:a16="http://schemas.microsoft.com/office/drawing/2014/main" id="{B9BBB62A-843B-4287-8F25-141D0E48FBF0}"/>
            </a:ext>
          </a:extLst>
        </xdr:cNvPr>
        <xdr:cNvSpPr/>
      </xdr:nvSpPr>
      <xdr:spPr>
        <a:xfrm rot="-5400000">
          <a:off x="10277602" y="8091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42</xdr:row>
      <xdr:rowOff>95107</xdr:rowOff>
    </xdr:from>
    <xdr:ext cx="282770" cy="180627"/>
    <xdr:sp macro="_xll.PtreeEvent_ObjectClick" textlink="">
      <xdr:nvSpPr>
        <xdr:cNvPr id="334" name="PTObj_DBranchName_1_33">
          <a:extLst>
            <a:ext uri="{FF2B5EF4-FFF2-40B4-BE49-F238E27FC236}">
              <a16:creationId xmlns:a16="http://schemas.microsoft.com/office/drawing/2014/main" id="{0381E092-FD90-4FA5-8B98-EC857316B367}"/>
            </a:ext>
          </a:extLst>
        </xdr:cNvPr>
        <xdr:cNvSpPr txBox="1"/>
      </xdr:nvSpPr>
      <xdr:spPr>
        <a:xfrm>
          <a:off x="8853297" y="8096107"/>
          <a:ext cx="282770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Large</a:t>
          </a:r>
        </a:p>
      </xdr:txBody>
    </xdr:sp>
    <xdr:clientData/>
  </xdr:oneCellAnchor>
  <xdr:twoCellAnchor editAs="oneCell">
    <xdr:from>
      <xdr:col>7</xdr:col>
      <xdr:colOff>127</xdr:colOff>
      <xdr:row>48</xdr:row>
      <xdr:rowOff>90170</xdr:rowOff>
    </xdr:from>
    <xdr:to>
      <xdr:col>7</xdr:col>
      <xdr:colOff>190627</xdr:colOff>
      <xdr:row>49</xdr:row>
      <xdr:rowOff>90170</xdr:rowOff>
    </xdr:to>
    <xdr:sp macro="_xll.PtreeEvent_ObjectClick" textlink="">
      <xdr:nvSpPr>
        <xdr:cNvPr id="343" name="PTObj_DNode_1_10">
          <a:extLst>
            <a:ext uri="{FF2B5EF4-FFF2-40B4-BE49-F238E27FC236}">
              <a16:creationId xmlns:a16="http://schemas.microsoft.com/office/drawing/2014/main" id="{5A8CB6AE-47D5-44DC-A9FD-860668F87AC0}"/>
            </a:ext>
          </a:extLst>
        </xdr:cNvPr>
        <xdr:cNvSpPr/>
      </xdr:nvSpPr>
      <xdr:spPr>
        <a:xfrm>
          <a:off x="8572627" y="9234170"/>
          <a:ext cx="190500" cy="190500"/>
        </a:xfrm>
        <a:prstGeom prst="ellipse">
          <a:avLst/>
        </a:prstGeom>
        <a:solidFill>
          <a:srgbClr val="80000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280797</xdr:colOff>
      <xdr:row>48</xdr:row>
      <xdr:rowOff>95107</xdr:rowOff>
    </xdr:from>
    <xdr:ext cx="490071" cy="180627"/>
    <xdr:sp macro="_xll.PtreeEvent_ObjectClick" textlink="">
      <xdr:nvSpPr>
        <xdr:cNvPr id="346" name="PTObj_DBranchName_1_10">
          <a:extLst>
            <a:ext uri="{FF2B5EF4-FFF2-40B4-BE49-F238E27FC236}">
              <a16:creationId xmlns:a16="http://schemas.microsoft.com/office/drawing/2014/main" id="{0D71B753-B135-4240-A83F-EEF9F6997627}"/>
            </a:ext>
          </a:extLst>
        </xdr:cNvPr>
        <xdr:cNvSpPr txBox="1"/>
      </xdr:nvSpPr>
      <xdr:spPr>
        <a:xfrm>
          <a:off x="7148322" y="9239107"/>
          <a:ext cx="490071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Borrowing</a:t>
          </a:r>
        </a:p>
      </xdr:txBody>
    </xdr:sp>
    <xdr:clientData/>
  </xdr:oneCellAnchor>
  <xdr:twoCellAnchor editAs="oneCell">
    <xdr:from>
      <xdr:col>8</xdr:col>
      <xdr:colOff>127</xdr:colOff>
      <xdr:row>46</xdr:row>
      <xdr:rowOff>90170</xdr:rowOff>
    </xdr:from>
    <xdr:to>
      <xdr:col>8</xdr:col>
      <xdr:colOff>190627</xdr:colOff>
      <xdr:row>47</xdr:row>
      <xdr:rowOff>90170</xdr:rowOff>
    </xdr:to>
    <xdr:sp macro="_xll.PtreeEvent_ObjectClick" textlink="">
      <xdr:nvSpPr>
        <xdr:cNvPr id="347" name="PTObj_DNode_1_28">
          <a:extLst>
            <a:ext uri="{FF2B5EF4-FFF2-40B4-BE49-F238E27FC236}">
              <a16:creationId xmlns:a16="http://schemas.microsoft.com/office/drawing/2014/main" id="{07E40FE1-FAFC-41B6-B985-53C3271647C4}"/>
            </a:ext>
          </a:extLst>
        </xdr:cNvPr>
        <xdr:cNvSpPr/>
      </xdr:nvSpPr>
      <xdr:spPr>
        <a:xfrm rot="-5400000">
          <a:off x="10277602" y="8853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46</xdr:row>
      <xdr:rowOff>95107</xdr:rowOff>
    </xdr:from>
    <xdr:ext cx="280718" cy="180627"/>
    <xdr:sp macro="_xll.PtreeEvent_ObjectClick" textlink="">
      <xdr:nvSpPr>
        <xdr:cNvPr id="350" name="PTObj_DBranchName_1_28">
          <a:extLst>
            <a:ext uri="{FF2B5EF4-FFF2-40B4-BE49-F238E27FC236}">
              <a16:creationId xmlns:a16="http://schemas.microsoft.com/office/drawing/2014/main" id="{704A80A8-E536-4792-A3BE-E50943B466F1}"/>
            </a:ext>
          </a:extLst>
        </xdr:cNvPr>
        <xdr:cNvSpPr txBox="1"/>
      </xdr:nvSpPr>
      <xdr:spPr>
        <a:xfrm>
          <a:off x="8853297" y="8858107"/>
          <a:ext cx="280718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None</a:t>
          </a:r>
        </a:p>
      </xdr:txBody>
    </xdr:sp>
    <xdr:clientData/>
  </xdr:oneCellAnchor>
  <xdr:twoCellAnchor editAs="oneCell">
    <xdr:from>
      <xdr:col>8</xdr:col>
      <xdr:colOff>127</xdr:colOff>
      <xdr:row>50</xdr:row>
      <xdr:rowOff>90170</xdr:rowOff>
    </xdr:from>
    <xdr:to>
      <xdr:col>8</xdr:col>
      <xdr:colOff>190627</xdr:colOff>
      <xdr:row>51</xdr:row>
      <xdr:rowOff>90170</xdr:rowOff>
    </xdr:to>
    <xdr:sp macro="_xll.PtreeEvent_ObjectClick" textlink="">
      <xdr:nvSpPr>
        <xdr:cNvPr id="351" name="PTObj_DNode_1_29">
          <a:extLst>
            <a:ext uri="{FF2B5EF4-FFF2-40B4-BE49-F238E27FC236}">
              <a16:creationId xmlns:a16="http://schemas.microsoft.com/office/drawing/2014/main" id="{BF3F7BCE-2050-4EFF-82A8-C0D509E133A8}"/>
            </a:ext>
          </a:extLst>
        </xdr:cNvPr>
        <xdr:cNvSpPr/>
      </xdr:nvSpPr>
      <xdr:spPr>
        <a:xfrm rot="-5400000">
          <a:off x="10277602" y="9615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50</xdr:row>
      <xdr:rowOff>95107</xdr:rowOff>
    </xdr:from>
    <xdr:ext cx="280653" cy="180627"/>
    <xdr:sp macro="_xll.PtreeEvent_ObjectClick" textlink="">
      <xdr:nvSpPr>
        <xdr:cNvPr id="354" name="PTObj_DBranchName_1_29">
          <a:extLst>
            <a:ext uri="{FF2B5EF4-FFF2-40B4-BE49-F238E27FC236}">
              <a16:creationId xmlns:a16="http://schemas.microsoft.com/office/drawing/2014/main" id="{8ABE6586-07C3-45E9-A4F1-6EE369BDEF98}"/>
            </a:ext>
          </a:extLst>
        </xdr:cNvPr>
        <xdr:cNvSpPr txBox="1"/>
      </xdr:nvSpPr>
      <xdr:spPr>
        <a:xfrm>
          <a:off x="8853297" y="9620107"/>
          <a:ext cx="280653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Small</a:t>
          </a:r>
        </a:p>
      </xdr:txBody>
    </xdr:sp>
    <xdr:clientData/>
  </xdr:oneCellAnchor>
  <xdr:twoCellAnchor editAs="oneCell">
    <xdr:from>
      <xdr:col>8</xdr:col>
      <xdr:colOff>127</xdr:colOff>
      <xdr:row>52</xdr:row>
      <xdr:rowOff>90170</xdr:rowOff>
    </xdr:from>
    <xdr:to>
      <xdr:col>8</xdr:col>
      <xdr:colOff>190627</xdr:colOff>
      <xdr:row>53</xdr:row>
      <xdr:rowOff>90170</xdr:rowOff>
    </xdr:to>
    <xdr:sp macro="_xll.PtreeEvent_ObjectClick" textlink="">
      <xdr:nvSpPr>
        <xdr:cNvPr id="355" name="PTObj_DNode_1_30">
          <a:extLst>
            <a:ext uri="{FF2B5EF4-FFF2-40B4-BE49-F238E27FC236}">
              <a16:creationId xmlns:a16="http://schemas.microsoft.com/office/drawing/2014/main" id="{7B941594-450D-4EDB-B920-A3491A27F651}"/>
            </a:ext>
          </a:extLst>
        </xdr:cNvPr>
        <xdr:cNvSpPr/>
      </xdr:nvSpPr>
      <xdr:spPr>
        <a:xfrm rot="-5400000">
          <a:off x="10277602" y="9996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52</xdr:row>
      <xdr:rowOff>95107</xdr:rowOff>
    </xdr:from>
    <xdr:ext cx="407484" cy="180627"/>
    <xdr:sp macro="_xll.PtreeEvent_ObjectClick" textlink="">
      <xdr:nvSpPr>
        <xdr:cNvPr id="358" name="PTObj_DBranchName_1_30">
          <a:extLst>
            <a:ext uri="{FF2B5EF4-FFF2-40B4-BE49-F238E27FC236}">
              <a16:creationId xmlns:a16="http://schemas.microsoft.com/office/drawing/2014/main" id="{550B840F-9772-4786-A128-29CDA4835E0B}"/>
            </a:ext>
          </a:extLst>
        </xdr:cNvPr>
        <xdr:cNvSpPr txBox="1"/>
      </xdr:nvSpPr>
      <xdr:spPr>
        <a:xfrm>
          <a:off x="8853297" y="10001107"/>
          <a:ext cx="407484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Medium</a:t>
          </a:r>
        </a:p>
      </xdr:txBody>
    </xdr:sp>
    <xdr:clientData/>
  </xdr:oneCellAnchor>
  <xdr:twoCellAnchor editAs="oneCell">
    <xdr:from>
      <xdr:col>8</xdr:col>
      <xdr:colOff>127</xdr:colOff>
      <xdr:row>54</xdr:row>
      <xdr:rowOff>90170</xdr:rowOff>
    </xdr:from>
    <xdr:to>
      <xdr:col>8</xdr:col>
      <xdr:colOff>190627</xdr:colOff>
      <xdr:row>55</xdr:row>
      <xdr:rowOff>90170</xdr:rowOff>
    </xdr:to>
    <xdr:sp macro="_xll.PtreeEvent_ObjectClick" textlink="">
      <xdr:nvSpPr>
        <xdr:cNvPr id="359" name="PTObj_DNode_1_31">
          <a:extLst>
            <a:ext uri="{FF2B5EF4-FFF2-40B4-BE49-F238E27FC236}">
              <a16:creationId xmlns:a16="http://schemas.microsoft.com/office/drawing/2014/main" id="{FD910CC5-95AE-4432-AF02-9AF3B3B26808}"/>
            </a:ext>
          </a:extLst>
        </xdr:cNvPr>
        <xdr:cNvSpPr/>
      </xdr:nvSpPr>
      <xdr:spPr>
        <a:xfrm rot="-5400000">
          <a:off x="10277602" y="10377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54</xdr:row>
      <xdr:rowOff>95107</xdr:rowOff>
    </xdr:from>
    <xdr:ext cx="282770" cy="180627"/>
    <xdr:sp macro="_xll.PtreeEvent_ObjectClick" textlink="">
      <xdr:nvSpPr>
        <xdr:cNvPr id="362" name="PTObj_DBranchName_1_31">
          <a:extLst>
            <a:ext uri="{FF2B5EF4-FFF2-40B4-BE49-F238E27FC236}">
              <a16:creationId xmlns:a16="http://schemas.microsoft.com/office/drawing/2014/main" id="{2F7C1BA8-7606-47E8-81B5-6F4A640D51C2}"/>
            </a:ext>
          </a:extLst>
        </xdr:cNvPr>
        <xdr:cNvSpPr txBox="1"/>
      </xdr:nvSpPr>
      <xdr:spPr>
        <a:xfrm>
          <a:off x="8853297" y="10382107"/>
          <a:ext cx="282770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Large</a:t>
          </a:r>
        </a:p>
      </xdr:txBody>
    </xdr:sp>
    <xdr:clientData/>
  </xdr:oneCellAnchor>
  <xdr:twoCellAnchor editAs="oneCell">
    <xdr:from>
      <xdr:col>6</xdr:col>
      <xdr:colOff>127</xdr:colOff>
      <xdr:row>66</xdr:row>
      <xdr:rowOff>90170</xdr:rowOff>
    </xdr:from>
    <xdr:to>
      <xdr:col>6</xdr:col>
      <xdr:colOff>190627</xdr:colOff>
      <xdr:row>67</xdr:row>
      <xdr:rowOff>90170</xdr:rowOff>
    </xdr:to>
    <xdr:sp macro="_xll.PtreeEvent_ObjectClick" textlink="">
      <xdr:nvSpPr>
        <xdr:cNvPr id="367" name="PTObj_DNode_1_17">
          <a:extLst>
            <a:ext uri="{FF2B5EF4-FFF2-40B4-BE49-F238E27FC236}">
              <a16:creationId xmlns:a16="http://schemas.microsoft.com/office/drawing/2014/main" id="{8118FDFB-ABB6-4CA8-8ACD-9999F40B6E24}"/>
            </a:ext>
          </a:extLst>
        </xdr:cNvPr>
        <xdr:cNvSpPr/>
      </xdr:nvSpPr>
      <xdr:spPr>
        <a:xfrm>
          <a:off x="6867652" y="10758170"/>
          <a:ext cx="190500" cy="190500"/>
        </a:xfrm>
        <a:prstGeom prst="rect">
          <a:avLst/>
        </a:prstGeom>
        <a:solidFill>
          <a:srgbClr val="00800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127</xdr:colOff>
      <xdr:row>70</xdr:row>
      <xdr:rowOff>90170</xdr:rowOff>
    </xdr:from>
    <xdr:to>
      <xdr:col>7</xdr:col>
      <xdr:colOff>190627</xdr:colOff>
      <xdr:row>71</xdr:row>
      <xdr:rowOff>90170</xdr:rowOff>
    </xdr:to>
    <xdr:sp macro="_xll.PtreeEvent_ObjectClick" textlink="">
      <xdr:nvSpPr>
        <xdr:cNvPr id="383" name="PTObj_DNode_1_19">
          <a:extLst>
            <a:ext uri="{FF2B5EF4-FFF2-40B4-BE49-F238E27FC236}">
              <a16:creationId xmlns:a16="http://schemas.microsoft.com/office/drawing/2014/main" id="{3AE7A548-E821-483B-9100-FEE493C36EA0}"/>
            </a:ext>
          </a:extLst>
        </xdr:cNvPr>
        <xdr:cNvSpPr/>
      </xdr:nvSpPr>
      <xdr:spPr>
        <a:xfrm>
          <a:off x="8572627" y="11901170"/>
          <a:ext cx="190500" cy="190500"/>
        </a:xfrm>
        <a:prstGeom prst="ellipse">
          <a:avLst/>
        </a:prstGeom>
        <a:solidFill>
          <a:srgbClr val="80000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280797</xdr:colOff>
      <xdr:row>70</xdr:row>
      <xdr:rowOff>95107</xdr:rowOff>
    </xdr:from>
    <xdr:ext cx="633635" cy="180627"/>
    <xdr:sp macro="_xll.PtreeEvent_ObjectClick" textlink="">
      <xdr:nvSpPr>
        <xdr:cNvPr id="386" name="PTObj_DBranchName_1_19">
          <a:extLst>
            <a:ext uri="{FF2B5EF4-FFF2-40B4-BE49-F238E27FC236}">
              <a16:creationId xmlns:a16="http://schemas.microsoft.com/office/drawing/2014/main" id="{6DE638B1-1164-42BE-A695-AF6B68609B69}"/>
            </a:ext>
          </a:extLst>
        </xdr:cNvPr>
        <xdr:cNvSpPr txBox="1"/>
      </xdr:nvSpPr>
      <xdr:spPr>
        <a:xfrm>
          <a:off x="7148322" y="11906107"/>
          <a:ext cx="633635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No Borrowing</a:t>
          </a:r>
        </a:p>
      </xdr:txBody>
    </xdr:sp>
    <xdr:clientData/>
  </xdr:oneCellAnchor>
  <xdr:twoCellAnchor editAs="oneCell">
    <xdr:from>
      <xdr:col>8</xdr:col>
      <xdr:colOff>127</xdr:colOff>
      <xdr:row>68</xdr:row>
      <xdr:rowOff>90170</xdr:rowOff>
    </xdr:from>
    <xdr:to>
      <xdr:col>8</xdr:col>
      <xdr:colOff>190627</xdr:colOff>
      <xdr:row>69</xdr:row>
      <xdr:rowOff>90170</xdr:rowOff>
    </xdr:to>
    <xdr:sp macro="_xll.PtreeEvent_ObjectClick" textlink="">
      <xdr:nvSpPr>
        <xdr:cNvPr id="387" name="PTObj_DNode_1_20">
          <a:extLst>
            <a:ext uri="{FF2B5EF4-FFF2-40B4-BE49-F238E27FC236}">
              <a16:creationId xmlns:a16="http://schemas.microsoft.com/office/drawing/2014/main" id="{7D4DAF75-EB05-4D67-A709-EF7205DEFB7A}"/>
            </a:ext>
          </a:extLst>
        </xdr:cNvPr>
        <xdr:cNvSpPr/>
      </xdr:nvSpPr>
      <xdr:spPr>
        <a:xfrm rot="-5400000">
          <a:off x="10277602" y="11520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68</xdr:row>
      <xdr:rowOff>95107</xdr:rowOff>
    </xdr:from>
    <xdr:ext cx="280718" cy="180627"/>
    <xdr:sp macro="_xll.PtreeEvent_ObjectClick" textlink="">
      <xdr:nvSpPr>
        <xdr:cNvPr id="390" name="PTObj_DBranchName_1_20">
          <a:extLst>
            <a:ext uri="{FF2B5EF4-FFF2-40B4-BE49-F238E27FC236}">
              <a16:creationId xmlns:a16="http://schemas.microsoft.com/office/drawing/2014/main" id="{5B24DACE-C90D-4C96-9205-5E5D6C091452}"/>
            </a:ext>
          </a:extLst>
        </xdr:cNvPr>
        <xdr:cNvSpPr txBox="1"/>
      </xdr:nvSpPr>
      <xdr:spPr>
        <a:xfrm>
          <a:off x="8853297" y="11525107"/>
          <a:ext cx="280718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None</a:t>
          </a:r>
        </a:p>
      </xdr:txBody>
    </xdr:sp>
    <xdr:clientData/>
  </xdr:oneCellAnchor>
  <xdr:twoCellAnchor editAs="oneCell">
    <xdr:from>
      <xdr:col>8</xdr:col>
      <xdr:colOff>127</xdr:colOff>
      <xdr:row>72</xdr:row>
      <xdr:rowOff>90170</xdr:rowOff>
    </xdr:from>
    <xdr:to>
      <xdr:col>8</xdr:col>
      <xdr:colOff>190627</xdr:colOff>
      <xdr:row>73</xdr:row>
      <xdr:rowOff>90170</xdr:rowOff>
    </xdr:to>
    <xdr:sp macro="_xll.PtreeEvent_ObjectClick" textlink="">
      <xdr:nvSpPr>
        <xdr:cNvPr id="391" name="PTObj_DNode_1_21">
          <a:extLst>
            <a:ext uri="{FF2B5EF4-FFF2-40B4-BE49-F238E27FC236}">
              <a16:creationId xmlns:a16="http://schemas.microsoft.com/office/drawing/2014/main" id="{4E914F27-8229-4448-93F0-F01928E8C04B}"/>
            </a:ext>
          </a:extLst>
        </xdr:cNvPr>
        <xdr:cNvSpPr/>
      </xdr:nvSpPr>
      <xdr:spPr>
        <a:xfrm rot="-5400000">
          <a:off x="10277602" y="12282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72</xdr:row>
      <xdr:rowOff>95107</xdr:rowOff>
    </xdr:from>
    <xdr:ext cx="280653" cy="180627"/>
    <xdr:sp macro="_xll.PtreeEvent_ObjectClick" textlink="">
      <xdr:nvSpPr>
        <xdr:cNvPr id="394" name="PTObj_DBranchName_1_21">
          <a:extLst>
            <a:ext uri="{FF2B5EF4-FFF2-40B4-BE49-F238E27FC236}">
              <a16:creationId xmlns:a16="http://schemas.microsoft.com/office/drawing/2014/main" id="{1311A4B6-0EF5-4BE1-A97D-4B1B3586C73E}"/>
            </a:ext>
          </a:extLst>
        </xdr:cNvPr>
        <xdr:cNvSpPr txBox="1"/>
      </xdr:nvSpPr>
      <xdr:spPr>
        <a:xfrm>
          <a:off x="8853297" y="12287107"/>
          <a:ext cx="280653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Small</a:t>
          </a:r>
        </a:p>
      </xdr:txBody>
    </xdr:sp>
    <xdr:clientData/>
  </xdr:oneCellAnchor>
  <xdr:twoCellAnchor editAs="oneCell">
    <xdr:from>
      <xdr:col>8</xdr:col>
      <xdr:colOff>127</xdr:colOff>
      <xdr:row>74</xdr:row>
      <xdr:rowOff>90170</xdr:rowOff>
    </xdr:from>
    <xdr:to>
      <xdr:col>8</xdr:col>
      <xdr:colOff>190627</xdr:colOff>
      <xdr:row>75</xdr:row>
      <xdr:rowOff>90170</xdr:rowOff>
    </xdr:to>
    <xdr:sp macro="_xll.PtreeEvent_ObjectClick" textlink="">
      <xdr:nvSpPr>
        <xdr:cNvPr id="395" name="PTObj_DNode_1_34">
          <a:extLst>
            <a:ext uri="{FF2B5EF4-FFF2-40B4-BE49-F238E27FC236}">
              <a16:creationId xmlns:a16="http://schemas.microsoft.com/office/drawing/2014/main" id="{2072517A-7276-4A83-BD1A-DFC537B94356}"/>
            </a:ext>
          </a:extLst>
        </xdr:cNvPr>
        <xdr:cNvSpPr/>
      </xdr:nvSpPr>
      <xdr:spPr>
        <a:xfrm rot="-5400000">
          <a:off x="10277602" y="12663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74</xdr:row>
      <xdr:rowOff>95107</xdr:rowOff>
    </xdr:from>
    <xdr:ext cx="407484" cy="180627"/>
    <xdr:sp macro="_xll.PtreeEvent_ObjectClick" textlink="">
      <xdr:nvSpPr>
        <xdr:cNvPr id="398" name="PTObj_DBranchName_1_34">
          <a:extLst>
            <a:ext uri="{FF2B5EF4-FFF2-40B4-BE49-F238E27FC236}">
              <a16:creationId xmlns:a16="http://schemas.microsoft.com/office/drawing/2014/main" id="{5238BDF5-92F9-4924-BB65-4A496B9CA96B}"/>
            </a:ext>
          </a:extLst>
        </xdr:cNvPr>
        <xdr:cNvSpPr txBox="1"/>
      </xdr:nvSpPr>
      <xdr:spPr>
        <a:xfrm>
          <a:off x="8853297" y="12668107"/>
          <a:ext cx="407484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Medium</a:t>
          </a:r>
        </a:p>
      </xdr:txBody>
    </xdr:sp>
    <xdr:clientData/>
  </xdr:oneCellAnchor>
  <xdr:twoCellAnchor editAs="oneCell">
    <xdr:from>
      <xdr:col>8</xdr:col>
      <xdr:colOff>127</xdr:colOff>
      <xdr:row>76</xdr:row>
      <xdr:rowOff>90170</xdr:rowOff>
    </xdr:from>
    <xdr:to>
      <xdr:col>8</xdr:col>
      <xdr:colOff>190627</xdr:colOff>
      <xdr:row>77</xdr:row>
      <xdr:rowOff>90170</xdr:rowOff>
    </xdr:to>
    <xdr:sp macro="_xll.PtreeEvent_ObjectClick" textlink="">
      <xdr:nvSpPr>
        <xdr:cNvPr id="399" name="PTObj_DNode_1_35">
          <a:extLst>
            <a:ext uri="{FF2B5EF4-FFF2-40B4-BE49-F238E27FC236}">
              <a16:creationId xmlns:a16="http://schemas.microsoft.com/office/drawing/2014/main" id="{1FD3093F-DED3-4A09-A20C-29E9A6F452FD}"/>
            </a:ext>
          </a:extLst>
        </xdr:cNvPr>
        <xdr:cNvSpPr/>
      </xdr:nvSpPr>
      <xdr:spPr>
        <a:xfrm rot="-5400000">
          <a:off x="10277602" y="13044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76</xdr:row>
      <xdr:rowOff>95106</xdr:rowOff>
    </xdr:from>
    <xdr:ext cx="282770" cy="180627"/>
    <xdr:sp macro="_xll.PtreeEvent_ObjectClick" textlink="">
      <xdr:nvSpPr>
        <xdr:cNvPr id="402" name="PTObj_DBranchName_1_35">
          <a:extLst>
            <a:ext uri="{FF2B5EF4-FFF2-40B4-BE49-F238E27FC236}">
              <a16:creationId xmlns:a16="http://schemas.microsoft.com/office/drawing/2014/main" id="{8687891A-5AFA-400E-A76E-4434ACF5D9AE}"/>
            </a:ext>
          </a:extLst>
        </xdr:cNvPr>
        <xdr:cNvSpPr txBox="1"/>
      </xdr:nvSpPr>
      <xdr:spPr>
        <a:xfrm>
          <a:off x="8853297" y="13049106"/>
          <a:ext cx="282770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Large</a:t>
          </a:r>
        </a:p>
      </xdr:txBody>
    </xdr:sp>
    <xdr:clientData/>
  </xdr:oneCellAnchor>
  <xdr:twoCellAnchor editAs="oneCell">
    <xdr:from>
      <xdr:col>7</xdr:col>
      <xdr:colOff>127</xdr:colOff>
      <xdr:row>58</xdr:row>
      <xdr:rowOff>90170</xdr:rowOff>
    </xdr:from>
    <xdr:to>
      <xdr:col>7</xdr:col>
      <xdr:colOff>190627</xdr:colOff>
      <xdr:row>59</xdr:row>
      <xdr:rowOff>90170</xdr:rowOff>
    </xdr:to>
    <xdr:sp macro="_xll.PtreeEvent_ObjectClick" textlink="">
      <xdr:nvSpPr>
        <xdr:cNvPr id="407" name="PTObj_DNode_1_18">
          <a:extLst>
            <a:ext uri="{FF2B5EF4-FFF2-40B4-BE49-F238E27FC236}">
              <a16:creationId xmlns:a16="http://schemas.microsoft.com/office/drawing/2014/main" id="{88C9EAA9-9751-4C81-93BC-88137F011DFB}"/>
            </a:ext>
          </a:extLst>
        </xdr:cNvPr>
        <xdr:cNvSpPr/>
      </xdr:nvSpPr>
      <xdr:spPr>
        <a:xfrm>
          <a:off x="8572627" y="11139170"/>
          <a:ext cx="190500" cy="190500"/>
        </a:xfrm>
        <a:prstGeom prst="ellipse">
          <a:avLst/>
        </a:prstGeom>
        <a:solidFill>
          <a:srgbClr val="80000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280797</xdr:colOff>
      <xdr:row>58</xdr:row>
      <xdr:rowOff>95107</xdr:rowOff>
    </xdr:from>
    <xdr:ext cx="490071" cy="180627"/>
    <xdr:sp macro="_xll.PtreeEvent_ObjectClick" textlink="">
      <xdr:nvSpPr>
        <xdr:cNvPr id="410" name="PTObj_DBranchName_1_18">
          <a:extLst>
            <a:ext uri="{FF2B5EF4-FFF2-40B4-BE49-F238E27FC236}">
              <a16:creationId xmlns:a16="http://schemas.microsoft.com/office/drawing/2014/main" id="{C802EFC2-3C6A-4360-926A-7D1454319FE9}"/>
            </a:ext>
          </a:extLst>
        </xdr:cNvPr>
        <xdr:cNvSpPr txBox="1"/>
      </xdr:nvSpPr>
      <xdr:spPr>
        <a:xfrm>
          <a:off x="7148322" y="11144107"/>
          <a:ext cx="490071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Borrowing</a:t>
          </a:r>
        </a:p>
      </xdr:txBody>
    </xdr:sp>
    <xdr:clientData/>
  </xdr:oneCellAnchor>
  <xdr:twoCellAnchor editAs="oneCell">
    <xdr:from>
      <xdr:col>8</xdr:col>
      <xdr:colOff>127</xdr:colOff>
      <xdr:row>56</xdr:row>
      <xdr:rowOff>90170</xdr:rowOff>
    </xdr:from>
    <xdr:to>
      <xdr:col>8</xdr:col>
      <xdr:colOff>190627</xdr:colOff>
      <xdr:row>57</xdr:row>
      <xdr:rowOff>90170</xdr:rowOff>
    </xdr:to>
    <xdr:sp macro="_xll.PtreeEvent_ObjectClick" textlink="">
      <xdr:nvSpPr>
        <xdr:cNvPr id="411" name="PTObj_DNode_1_36">
          <a:extLst>
            <a:ext uri="{FF2B5EF4-FFF2-40B4-BE49-F238E27FC236}">
              <a16:creationId xmlns:a16="http://schemas.microsoft.com/office/drawing/2014/main" id="{34231E92-E4EA-4F1B-95BB-6FF000A21A16}"/>
            </a:ext>
          </a:extLst>
        </xdr:cNvPr>
        <xdr:cNvSpPr/>
      </xdr:nvSpPr>
      <xdr:spPr>
        <a:xfrm rot="-5400000">
          <a:off x="10277602" y="10758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56</xdr:row>
      <xdr:rowOff>95107</xdr:rowOff>
    </xdr:from>
    <xdr:ext cx="280718" cy="180627"/>
    <xdr:sp macro="_xll.PtreeEvent_ObjectClick" textlink="">
      <xdr:nvSpPr>
        <xdr:cNvPr id="414" name="PTObj_DBranchName_1_36">
          <a:extLst>
            <a:ext uri="{FF2B5EF4-FFF2-40B4-BE49-F238E27FC236}">
              <a16:creationId xmlns:a16="http://schemas.microsoft.com/office/drawing/2014/main" id="{3CF92A06-A83F-4BCA-A76E-82B5CDA9BA54}"/>
            </a:ext>
          </a:extLst>
        </xdr:cNvPr>
        <xdr:cNvSpPr txBox="1"/>
      </xdr:nvSpPr>
      <xdr:spPr>
        <a:xfrm>
          <a:off x="8853297" y="10763107"/>
          <a:ext cx="280718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None</a:t>
          </a:r>
        </a:p>
      </xdr:txBody>
    </xdr:sp>
    <xdr:clientData/>
  </xdr:oneCellAnchor>
  <xdr:twoCellAnchor editAs="oneCell">
    <xdr:from>
      <xdr:col>8</xdr:col>
      <xdr:colOff>127</xdr:colOff>
      <xdr:row>60</xdr:row>
      <xdr:rowOff>90170</xdr:rowOff>
    </xdr:from>
    <xdr:to>
      <xdr:col>8</xdr:col>
      <xdr:colOff>190627</xdr:colOff>
      <xdr:row>61</xdr:row>
      <xdr:rowOff>90170</xdr:rowOff>
    </xdr:to>
    <xdr:sp macro="_xll.PtreeEvent_ObjectClick" textlink="">
      <xdr:nvSpPr>
        <xdr:cNvPr id="415" name="PTObj_DNode_1_37">
          <a:extLst>
            <a:ext uri="{FF2B5EF4-FFF2-40B4-BE49-F238E27FC236}">
              <a16:creationId xmlns:a16="http://schemas.microsoft.com/office/drawing/2014/main" id="{8952538E-4C69-49C8-AD1A-FDEA2B87A6CE}"/>
            </a:ext>
          </a:extLst>
        </xdr:cNvPr>
        <xdr:cNvSpPr/>
      </xdr:nvSpPr>
      <xdr:spPr>
        <a:xfrm rot="-5400000">
          <a:off x="10277602" y="11520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60</xdr:row>
      <xdr:rowOff>95107</xdr:rowOff>
    </xdr:from>
    <xdr:ext cx="280653" cy="180627"/>
    <xdr:sp macro="_xll.PtreeEvent_ObjectClick" textlink="">
      <xdr:nvSpPr>
        <xdr:cNvPr id="418" name="PTObj_DBranchName_1_37">
          <a:extLst>
            <a:ext uri="{FF2B5EF4-FFF2-40B4-BE49-F238E27FC236}">
              <a16:creationId xmlns:a16="http://schemas.microsoft.com/office/drawing/2014/main" id="{E0791F77-50E7-4105-AA9E-EED603F16EFD}"/>
            </a:ext>
          </a:extLst>
        </xdr:cNvPr>
        <xdr:cNvSpPr txBox="1"/>
      </xdr:nvSpPr>
      <xdr:spPr>
        <a:xfrm>
          <a:off x="8853297" y="11525107"/>
          <a:ext cx="280653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Small</a:t>
          </a:r>
        </a:p>
      </xdr:txBody>
    </xdr:sp>
    <xdr:clientData/>
  </xdr:oneCellAnchor>
  <xdr:twoCellAnchor editAs="oneCell">
    <xdr:from>
      <xdr:col>8</xdr:col>
      <xdr:colOff>127</xdr:colOff>
      <xdr:row>62</xdr:row>
      <xdr:rowOff>90170</xdr:rowOff>
    </xdr:from>
    <xdr:to>
      <xdr:col>8</xdr:col>
      <xdr:colOff>190627</xdr:colOff>
      <xdr:row>63</xdr:row>
      <xdr:rowOff>90170</xdr:rowOff>
    </xdr:to>
    <xdr:sp macro="_xll.PtreeEvent_ObjectClick" textlink="">
      <xdr:nvSpPr>
        <xdr:cNvPr id="419" name="PTObj_DNode_1_38">
          <a:extLst>
            <a:ext uri="{FF2B5EF4-FFF2-40B4-BE49-F238E27FC236}">
              <a16:creationId xmlns:a16="http://schemas.microsoft.com/office/drawing/2014/main" id="{04ABBF03-EA40-481B-BD50-B5CE7C2A4285}"/>
            </a:ext>
          </a:extLst>
        </xdr:cNvPr>
        <xdr:cNvSpPr/>
      </xdr:nvSpPr>
      <xdr:spPr>
        <a:xfrm rot="-5400000">
          <a:off x="10277602" y="11901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62</xdr:row>
      <xdr:rowOff>95107</xdr:rowOff>
    </xdr:from>
    <xdr:ext cx="407484" cy="180627"/>
    <xdr:sp macro="_xll.PtreeEvent_ObjectClick" textlink="">
      <xdr:nvSpPr>
        <xdr:cNvPr id="422" name="PTObj_DBranchName_1_38">
          <a:extLst>
            <a:ext uri="{FF2B5EF4-FFF2-40B4-BE49-F238E27FC236}">
              <a16:creationId xmlns:a16="http://schemas.microsoft.com/office/drawing/2014/main" id="{5DC4009B-B88A-45D4-8D90-C8915C91D80F}"/>
            </a:ext>
          </a:extLst>
        </xdr:cNvPr>
        <xdr:cNvSpPr txBox="1"/>
      </xdr:nvSpPr>
      <xdr:spPr>
        <a:xfrm>
          <a:off x="8853297" y="11906107"/>
          <a:ext cx="407484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Medium</a:t>
          </a:r>
        </a:p>
      </xdr:txBody>
    </xdr:sp>
    <xdr:clientData/>
  </xdr:oneCellAnchor>
  <xdr:twoCellAnchor editAs="oneCell">
    <xdr:from>
      <xdr:col>8</xdr:col>
      <xdr:colOff>127</xdr:colOff>
      <xdr:row>64</xdr:row>
      <xdr:rowOff>90170</xdr:rowOff>
    </xdr:from>
    <xdr:to>
      <xdr:col>8</xdr:col>
      <xdr:colOff>190627</xdr:colOff>
      <xdr:row>65</xdr:row>
      <xdr:rowOff>90170</xdr:rowOff>
    </xdr:to>
    <xdr:sp macro="_xll.PtreeEvent_ObjectClick" textlink="">
      <xdr:nvSpPr>
        <xdr:cNvPr id="423" name="PTObj_DNode_1_39">
          <a:extLst>
            <a:ext uri="{FF2B5EF4-FFF2-40B4-BE49-F238E27FC236}">
              <a16:creationId xmlns:a16="http://schemas.microsoft.com/office/drawing/2014/main" id="{4A82F63C-83BA-490F-A389-AACBF93DC3B0}"/>
            </a:ext>
          </a:extLst>
        </xdr:cNvPr>
        <xdr:cNvSpPr/>
      </xdr:nvSpPr>
      <xdr:spPr>
        <a:xfrm rot="-5400000">
          <a:off x="10277602" y="12282170"/>
          <a:ext cx="190500" cy="190500"/>
        </a:xfrm>
        <a:prstGeom prst="triangle">
          <a:avLst/>
        </a:prstGeom>
        <a:solidFill>
          <a:srgbClr val="000080"/>
        </a:solidFill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280797</xdr:colOff>
      <xdr:row>64</xdr:row>
      <xdr:rowOff>95107</xdr:rowOff>
    </xdr:from>
    <xdr:ext cx="282770" cy="180627"/>
    <xdr:sp macro="_xll.PtreeEvent_ObjectClick" textlink="">
      <xdr:nvSpPr>
        <xdr:cNvPr id="426" name="PTObj_DBranchName_1_39">
          <a:extLst>
            <a:ext uri="{FF2B5EF4-FFF2-40B4-BE49-F238E27FC236}">
              <a16:creationId xmlns:a16="http://schemas.microsoft.com/office/drawing/2014/main" id="{BCD237AC-D1A8-4E67-B9B1-E4788CDFF264}"/>
            </a:ext>
          </a:extLst>
        </xdr:cNvPr>
        <xdr:cNvSpPr txBox="1"/>
      </xdr:nvSpPr>
      <xdr:spPr>
        <a:xfrm>
          <a:off x="8853297" y="12287107"/>
          <a:ext cx="282770" cy="180627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Large</a:t>
          </a:r>
        </a:p>
      </xdr:txBody>
    </xdr:sp>
    <xdr:clientData/>
  </xdr:oneCellAnchor>
  <xdr:oneCellAnchor>
    <xdr:from>
      <xdr:col>5</xdr:col>
      <xdr:colOff>280797</xdr:colOff>
      <xdr:row>66</xdr:row>
      <xdr:rowOff>95107</xdr:rowOff>
    </xdr:from>
    <xdr:ext cx="751551" cy="180627"/>
    <xdr:sp macro="_xll.PtreeEvent_ObjectClick" textlink="">
      <xdr:nvSpPr>
        <xdr:cNvPr id="429" name="PTObj_DBranchName_1_17">
          <a:extLst>
            <a:ext uri="{FF2B5EF4-FFF2-40B4-BE49-F238E27FC236}">
              <a16:creationId xmlns:a16="http://schemas.microsoft.com/office/drawing/2014/main" id="{C55E392F-273D-4E7C-AB9E-A45488D1C4A7}"/>
            </a:ext>
          </a:extLst>
        </xdr:cNvPr>
        <xdr:cNvSpPr txBox="1"/>
      </xdr:nvSpPr>
      <xdr:spPr>
        <a:xfrm>
          <a:off x="4938522" y="12668107"/>
          <a:ext cx="751551" cy="180627"/>
        </a:xfrm>
        <a:prstGeom prst="rect">
          <a:avLst/>
        </a:prstGeom>
        <a:solidFill>
          <a:schemeClr val="lt1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27432" rIns="27432" bIns="27432" rtlCol="0" anchor="ctr">
          <a:spAutoFit/>
        </a:bodyPr>
        <a:lstStyle/>
        <a:p>
          <a:pPr algn="ctr"/>
          <a:r>
            <a:rPr lang="en-US" sz="800"/>
            <a:t>Option 3 (retain)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7DDB-6529-4839-A9CE-C8E12ADED01E}">
  <dimension ref="A2:K78"/>
  <sheetViews>
    <sheetView tabSelected="1" topLeftCell="F49" zoomScale="115" zoomScaleNormal="115" workbookViewId="0">
      <selection activeCell="F61" sqref="F61"/>
    </sheetView>
  </sheetViews>
  <sheetFormatPr defaultRowHeight="15" x14ac:dyDescent="0.25"/>
  <cols>
    <col min="1" max="1" width="14.5703125" customWidth="1"/>
    <col min="2" max="2" width="12.5703125" customWidth="1"/>
    <col min="4" max="4" width="14.85546875" customWidth="1"/>
    <col min="5" max="5" width="18.7109375" customWidth="1"/>
    <col min="6" max="6" width="33.140625" customWidth="1"/>
    <col min="7" max="9" width="25.5703125" customWidth="1"/>
    <col min="11" max="11" width="14" bestFit="1" customWidth="1"/>
  </cols>
  <sheetData>
    <row r="2" spans="1:4" x14ac:dyDescent="0.25">
      <c r="A2" t="s">
        <v>6</v>
      </c>
      <c r="B2" t="s">
        <v>3</v>
      </c>
      <c r="C2" t="s">
        <v>4</v>
      </c>
    </row>
    <row r="3" spans="1:4" x14ac:dyDescent="0.25">
      <c r="A3" t="s">
        <v>0</v>
      </c>
      <c r="B3" s="1">
        <v>500000</v>
      </c>
      <c r="C3" s="1">
        <v>60000</v>
      </c>
    </row>
    <row r="4" spans="1:4" x14ac:dyDescent="0.25">
      <c r="A4" t="s">
        <v>1</v>
      </c>
      <c r="B4" s="1">
        <v>1500000</v>
      </c>
      <c r="C4" s="1">
        <v>17000</v>
      </c>
    </row>
    <row r="5" spans="1:4" x14ac:dyDescent="0.25">
      <c r="A5" t="s">
        <v>2</v>
      </c>
      <c r="B5" t="s">
        <v>5</v>
      </c>
    </row>
    <row r="7" spans="1:4" x14ac:dyDescent="0.25">
      <c r="B7" t="s">
        <v>7</v>
      </c>
      <c r="C7" t="s">
        <v>12</v>
      </c>
    </row>
    <row r="8" spans="1:4" x14ac:dyDescent="0.25">
      <c r="A8" t="s">
        <v>8</v>
      </c>
      <c r="B8">
        <v>0</v>
      </c>
      <c r="C8" t="s">
        <v>16</v>
      </c>
      <c r="D8">
        <f>1-SUM(D9:D11)</f>
        <v>0.8125</v>
      </c>
    </row>
    <row r="9" spans="1:4" x14ac:dyDescent="0.25">
      <c r="A9" t="s">
        <v>9</v>
      </c>
      <c r="B9" s="1">
        <v>100000</v>
      </c>
      <c r="C9" t="s">
        <v>13</v>
      </c>
      <c r="D9">
        <v>0.15</v>
      </c>
    </row>
    <row r="10" spans="1:4" x14ac:dyDescent="0.25">
      <c r="A10" t="s">
        <v>10</v>
      </c>
      <c r="B10" s="1">
        <v>1500000</v>
      </c>
      <c r="C10" t="s">
        <v>14</v>
      </c>
      <c r="D10">
        <f>D9/5</f>
        <v>0.03</v>
      </c>
    </row>
    <row r="11" spans="1:4" x14ac:dyDescent="0.25">
      <c r="A11" t="s">
        <v>11</v>
      </c>
      <c r="B11" s="1">
        <v>3500000</v>
      </c>
      <c r="C11" t="s">
        <v>15</v>
      </c>
      <c r="D11">
        <f>D9/20</f>
        <v>7.4999999999999997E-3</v>
      </c>
    </row>
    <row r="13" spans="1:4" x14ac:dyDescent="0.25">
      <c r="A13" t="s">
        <v>17</v>
      </c>
      <c r="B13" s="1">
        <v>600000</v>
      </c>
      <c r="C13">
        <v>0.08</v>
      </c>
      <c r="D13" s="1"/>
    </row>
    <row r="14" spans="1:4" x14ac:dyDescent="0.25">
      <c r="A14" t="s">
        <v>18</v>
      </c>
      <c r="B14" s="1">
        <v>1000000</v>
      </c>
      <c r="C14">
        <v>0.08</v>
      </c>
      <c r="D14" s="2">
        <f>-B14*C14</f>
        <v>-80000</v>
      </c>
    </row>
    <row r="15" spans="1:4" x14ac:dyDescent="0.25">
      <c r="A15" t="s">
        <v>19</v>
      </c>
      <c r="B15" s="1">
        <v>1600000</v>
      </c>
      <c r="C15">
        <v>0.3</v>
      </c>
      <c r="D15" s="2">
        <f>-B15*C15</f>
        <v>-480000</v>
      </c>
    </row>
    <row r="16" spans="1:4" x14ac:dyDescent="0.25">
      <c r="A16" t="s">
        <v>20</v>
      </c>
      <c r="D16" s="2">
        <v>-350000</v>
      </c>
    </row>
    <row r="23" spans="5:8" ht="15" customHeight="1" x14ac:dyDescent="0.25">
      <c r="E23" s="8"/>
      <c r="F23" s="9" t="s">
        <v>68</v>
      </c>
    </row>
    <row r="24" spans="5:8" ht="15" customHeight="1" x14ac:dyDescent="0.25">
      <c r="E24" s="8"/>
      <c r="F24" s="10">
        <f>_xll.PTreeNodeValue(treeCalc_1!$F$2,1)</f>
        <v>-92250</v>
      </c>
    </row>
    <row r="25" spans="5:8" ht="15" customHeight="1" x14ac:dyDescent="0.25">
      <c r="G25" s="14">
        <f>$D$8</f>
        <v>0.8125</v>
      </c>
      <c r="H25" s="7">
        <f>_xll.PTreeNodeProbability(treeCalc_1!$F$2,5)</f>
        <v>0</v>
      </c>
    </row>
    <row r="26" spans="5:8" ht="15" customHeight="1" x14ac:dyDescent="0.25">
      <c r="G26" s="8">
        <f>$B$8</f>
        <v>0</v>
      </c>
      <c r="H26" s="6">
        <f>_xll.PTreeNodeValue(treeCalc_1!$F$2,5)</f>
        <v>-60000</v>
      </c>
    </row>
    <row r="27" spans="5:8" ht="15" customHeight="1" x14ac:dyDescent="0.25">
      <c r="F27" s="11" t="b">
        <f>_xll.PTreeNodeDecision(treeCalc_1!$F$2,2)</f>
        <v>0</v>
      </c>
      <c r="G27" s="12" t="s">
        <v>70</v>
      </c>
    </row>
    <row r="28" spans="5:8" ht="15" customHeight="1" x14ac:dyDescent="0.25">
      <c r="F28" s="16">
        <f>-$C$3</f>
        <v>-60000</v>
      </c>
      <c r="G28" s="13">
        <f>_xll.PTreeNodeValue(treeCalc_1!$F$2,2)</f>
        <v>-93750</v>
      </c>
    </row>
    <row r="29" spans="5:8" ht="15" customHeight="1" x14ac:dyDescent="0.25">
      <c r="G29" s="14">
        <f>$D$9</f>
        <v>0.15</v>
      </c>
      <c r="H29" s="7">
        <f>_xll.PTreeNodeProbability(treeCalc_1!$F$2,6)</f>
        <v>0</v>
      </c>
    </row>
    <row r="30" spans="5:8" ht="15" customHeight="1" x14ac:dyDescent="0.25">
      <c r="G30" s="15">
        <f>-IF(B9&lt;B3,B9,B3)</f>
        <v>-100000</v>
      </c>
      <c r="H30" s="6">
        <f>_xll.PTreeNodeValue(treeCalc_1!$F$2,6)</f>
        <v>-160000</v>
      </c>
    </row>
    <row r="31" spans="5:8" ht="15" customHeight="1" x14ac:dyDescent="0.25">
      <c r="G31" s="14">
        <f>$D$10</f>
        <v>0.03</v>
      </c>
      <c r="H31" s="7">
        <f>_xll.PTreeNodeProbability(treeCalc_1!$F$2,7)</f>
        <v>0</v>
      </c>
    </row>
    <row r="32" spans="5:8" ht="15" customHeight="1" x14ac:dyDescent="0.25">
      <c r="G32" s="15">
        <f>-IF(B10&lt;B3,B10,B3)</f>
        <v>-500000</v>
      </c>
      <c r="H32" s="6">
        <f>_xll.PTreeNodeValue(treeCalc_1!$F$2,7)</f>
        <v>-560000</v>
      </c>
    </row>
    <row r="33" spans="6:9" ht="15" customHeight="1" x14ac:dyDescent="0.25">
      <c r="G33" s="14">
        <f>$D$11</f>
        <v>7.4999999999999997E-3</v>
      </c>
      <c r="H33" s="7">
        <f>_xll.PTreeNodeProbability(treeCalc_1!$F$2,8)</f>
        <v>0</v>
      </c>
    </row>
    <row r="34" spans="6:9" ht="15" customHeight="1" x14ac:dyDescent="0.25">
      <c r="G34" s="15">
        <f>-IF(B11&lt;B3,B11,B3)</f>
        <v>-500000</v>
      </c>
      <c r="H34" s="6">
        <f>_xll.PTreeNodeValue(treeCalc_1!$F$2,8)</f>
        <v>-560000</v>
      </c>
    </row>
    <row r="35" spans="6:9" ht="15" customHeight="1" x14ac:dyDescent="0.25">
      <c r="H35" s="14">
        <f>$D$8</f>
        <v>0.8125</v>
      </c>
      <c r="I35" s="7">
        <f>_xll.PTreeNodeProbability(treeCalc_1!$F$2,11)</f>
        <v>0</v>
      </c>
    </row>
    <row r="36" spans="6:9" ht="15" customHeight="1" x14ac:dyDescent="0.25">
      <c r="H36" s="8">
        <f>$B$8</f>
        <v>0</v>
      </c>
      <c r="I36" s="6">
        <f>_xll.PTreeNodeValue(treeCalc_1!$F$2,11)</f>
        <v>-17000</v>
      </c>
    </row>
    <row r="37" spans="6:9" ht="15" customHeight="1" x14ac:dyDescent="0.25">
      <c r="G37" s="11" t="b">
        <f>_xll.PTreeNodeDecision(treeCalc_1!$F$2,9)</f>
        <v>0</v>
      </c>
      <c r="H37" s="17" t="s">
        <v>70</v>
      </c>
    </row>
    <row r="38" spans="6:9" ht="15" customHeight="1" x14ac:dyDescent="0.25">
      <c r="G38" s="8">
        <v>0</v>
      </c>
      <c r="H38" s="13">
        <f>_xll.PTreeNodeValue(treeCalc_1!$F$2,9)</f>
        <v>-101375</v>
      </c>
    </row>
    <row r="39" spans="6:9" ht="15" customHeight="1" x14ac:dyDescent="0.25">
      <c r="H39" s="14">
        <f>$D$9</f>
        <v>0.15</v>
      </c>
      <c r="I39" s="7">
        <f>_xll.PTreeNodeProbability(treeCalc_1!$F$2,12)</f>
        <v>0</v>
      </c>
    </row>
    <row r="40" spans="6:9" ht="15" customHeight="1" x14ac:dyDescent="0.25">
      <c r="H40" s="19">
        <f>-$B$9</f>
        <v>-100000</v>
      </c>
      <c r="I40" s="6">
        <f>_xll.PTreeNodeValue(treeCalc_1!$F$2,12)</f>
        <v>-117000</v>
      </c>
    </row>
    <row r="41" spans="6:9" ht="15" customHeight="1" x14ac:dyDescent="0.25">
      <c r="H41" s="14">
        <f>$D$10</f>
        <v>0.03</v>
      </c>
      <c r="I41" s="7">
        <f>_xll.PTreeNodeProbability(treeCalc_1!$F$2,32)</f>
        <v>0</v>
      </c>
    </row>
    <row r="42" spans="6:9" ht="15" customHeight="1" x14ac:dyDescent="0.25">
      <c r="H42" s="19">
        <f>-IF($B$10&lt;$B$4,$B$10,$B$4)+$D$16</f>
        <v>-1850000</v>
      </c>
      <c r="I42" s="6">
        <f>_xll.PTreeNodeValue(treeCalc_1!$F$2,32)</f>
        <v>-1867000</v>
      </c>
    </row>
    <row r="43" spans="6:9" ht="15" customHeight="1" x14ac:dyDescent="0.25">
      <c r="H43" s="14">
        <f>$D$11</f>
        <v>7.4999999999999997E-3</v>
      </c>
      <c r="I43" s="7">
        <f>_xll.PTreeNodeProbability(treeCalc_1!$F$2,33)</f>
        <v>0</v>
      </c>
    </row>
    <row r="44" spans="6:9" ht="15" customHeight="1" x14ac:dyDescent="0.25">
      <c r="H44" s="8">
        <f>-IF($B$11&lt;$B$4,$B$11,$B$4)+$D$16</f>
        <v>-1850000</v>
      </c>
      <c r="I44" s="6">
        <f>_xll.PTreeNodeValue(treeCalc_1!$F$2,33)</f>
        <v>-1867000</v>
      </c>
    </row>
    <row r="45" spans="6:9" ht="15" customHeight="1" x14ac:dyDescent="0.25">
      <c r="F45" s="11" t="b">
        <f>_xll.PTreeNodeDecision(treeCalc_1!$F$2,3)</f>
        <v>0</v>
      </c>
      <c r="G45" s="9" t="s">
        <v>68</v>
      </c>
    </row>
    <row r="46" spans="6:9" ht="15" customHeight="1" x14ac:dyDescent="0.25">
      <c r="F46" s="16">
        <f>-$C$4</f>
        <v>-17000</v>
      </c>
      <c r="G46" s="10">
        <f>_xll.PTreeNodeValue(treeCalc_1!$F$2,3)</f>
        <v>-94250</v>
      </c>
    </row>
    <row r="47" spans="6:9" ht="15" customHeight="1" x14ac:dyDescent="0.25">
      <c r="H47" s="14">
        <f>$D$8</f>
        <v>0.8125</v>
      </c>
      <c r="I47" s="7">
        <f>_xll.PTreeNodeProbability(treeCalc_1!$F$2,28)</f>
        <v>0</v>
      </c>
    </row>
    <row r="48" spans="6:9" ht="15" customHeight="1" x14ac:dyDescent="0.25">
      <c r="H48" s="8">
        <f>$B$8</f>
        <v>0</v>
      </c>
      <c r="I48" s="6">
        <f>_xll.PTreeNodeValue(treeCalc_1!$F$2,28)</f>
        <v>-17000</v>
      </c>
    </row>
    <row r="49" spans="7:11" ht="15" customHeight="1" x14ac:dyDescent="0.25">
      <c r="G49" s="11" t="b">
        <f>_xll.PTreeNodeDecision(treeCalc_1!$F$2,10)</f>
        <v>1</v>
      </c>
      <c r="H49" s="17" t="s">
        <v>70</v>
      </c>
    </row>
    <row r="50" spans="7:11" ht="15" customHeight="1" x14ac:dyDescent="0.25">
      <c r="G50" s="8">
        <v>0</v>
      </c>
      <c r="H50" s="13">
        <f>_xll.PTreeNodeValue(treeCalc_1!$F$2,10)</f>
        <v>-94250</v>
      </c>
    </row>
    <row r="51" spans="7:11" ht="15" customHeight="1" x14ac:dyDescent="0.25">
      <c r="H51" s="14">
        <f>$D$9</f>
        <v>0.15</v>
      </c>
      <c r="I51" s="7">
        <f>_xll.PTreeNodeProbability(treeCalc_1!$F$2,29)</f>
        <v>0</v>
      </c>
    </row>
    <row r="52" spans="7:11" ht="15" customHeight="1" x14ac:dyDescent="0.25">
      <c r="H52" s="22">
        <f>-IF($B$9&lt;$B$4,$B$9,$B$4)</f>
        <v>-100000</v>
      </c>
      <c r="I52" s="6">
        <f>_xll.PTreeNodeValue(treeCalc_1!$F$2,29)</f>
        <v>-117000</v>
      </c>
    </row>
    <row r="53" spans="7:11" ht="15" customHeight="1" x14ac:dyDescent="0.25">
      <c r="H53" s="14">
        <f>$D$10</f>
        <v>0.03</v>
      </c>
      <c r="I53" s="7">
        <f>_xll.PTreeNodeProbability(treeCalc_1!$F$2,30)</f>
        <v>0</v>
      </c>
    </row>
    <row r="54" spans="7:11" ht="15" customHeight="1" x14ac:dyDescent="0.25">
      <c r="H54" s="16">
        <f>-IF($B$10&lt;$B$4,$B$10,$B$4)+$D$14</f>
        <v>-1580000</v>
      </c>
      <c r="I54" s="6">
        <f>_xll.PTreeNodeValue(treeCalc_1!$F$2,30)</f>
        <v>-1597000</v>
      </c>
    </row>
    <row r="55" spans="7:11" ht="15" customHeight="1" x14ac:dyDescent="0.25">
      <c r="H55" s="14">
        <f>$D$11</f>
        <v>7.4999999999999997E-3</v>
      </c>
      <c r="I55" s="7">
        <f>_xll.PTreeNodeProbability(treeCalc_1!$F$2,31)</f>
        <v>0</v>
      </c>
    </row>
    <row r="56" spans="7:11" ht="15" customHeight="1" x14ac:dyDescent="0.25">
      <c r="H56" s="22">
        <f>-IF($B$11&lt;$B$4,$B$11,$B$4)+$D$15</f>
        <v>-1980000</v>
      </c>
      <c r="I56" s="6">
        <f>_xll.PTreeNodeValue(treeCalc_1!$F$2,31)</f>
        <v>-1997000</v>
      </c>
    </row>
    <row r="57" spans="7:11" ht="15" customHeight="1" x14ac:dyDescent="0.25">
      <c r="H57" s="14">
        <f>$D$8</f>
        <v>0.8125</v>
      </c>
      <c r="I57" s="7">
        <f>_xll.PTreeNodeProbability(treeCalc_1!$F$2,36)</f>
        <v>0.8125</v>
      </c>
    </row>
    <row r="58" spans="7:11" ht="15" customHeight="1" x14ac:dyDescent="0.25">
      <c r="H58" s="8">
        <v>0</v>
      </c>
      <c r="I58" s="6">
        <f>_xll.PTreeNodeValue(treeCalc_1!$F$2,36)</f>
        <v>0</v>
      </c>
    </row>
    <row r="59" spans="7:11" ht="15" customHeight="1" x14ac:dyDescent="0.25">
      <c r="G59" s="11" t="b">
        <f>_xll.PTreeNodeDecision(treeCalc_1!$F$2,18)</f>
        <v>1</v>
      </c>
      <c r="H59" s="17" t="s">
        <v>70</v>
      </c>
    </row>
    <row r="60" spans="7:11" ht="15" customHeight="1" x14ac:dyDescent="0.25">
      <c r="G60" s="8">
        <v>0</v>
      </c>
      <c r="H60" s="13">
        <f>_xll.PTreeNodeValue(treeCalc_1!$F$2,18)</f>
        <v>-92250</v>
      </c>
      <c r="K60" s="23">
        <v>0</v>
      </c>
    </row>
    <row r="61" spans="7:11" ht="15" customHeight="1" x14ac:dyDescent="0.25">
      <c r="H61" s="14">
        <f>$D$9</f>
        <v>0.15</v>
      </c>
      <c r="I61" s="7">
        <f>_xll.PTreeNodeProbability(treeCalc_1!$F$2,37)</f>
        <v>0.15</v>
      </c>
      <c r="K61" s="23">
        <v>0</v>
      </c>
    </row>
    <row r="62" spans="7:11" ht="15" customHeight="1" x14ac:dyDescent="0.25">
      <c r="H62" s="8">
        <f>-$B$9</f>
        <v>-100000</v>
      </c>
      <c r="I62" s="6">
        <f>_xll.PTreeNodeValue(treeCalc_1!$F$2,37)</f>
        <v>-100000</v>
      </c>
      <c r="K62" s="23">
        <f t="shared" ref="K60:K65" si="0">H62*H61</f>
        <v>-15000</v>
      </c>
    </row>
    <row r="63" spans="7:11" ht="15" customHeight="1" x14ac:dyDescent="0.25">
      <c r="H63" s="14">
        <f>$D$10</f>
        <v>0.03</v>
      </c>
      <c r="I63" s="7">
        <f>_xll.PTreeNodeProbability(treeCalc_1!$F$2,38)</f>
        <v>0.03</v>
      </c>
      <c r="K63" s="23">
        <v>0</v>
      </c>
    </row>
    <row r="64" spans="7:11" ht="15" customHeight="1" x14ac:dyDescent="0.25">
      <c r="H64" s="16">
        <f>-$B$10+$D$14</f>
        <v>-1580000</v>
      </c>
      <c r="I64" s="6">
        <f>_xll.PTreeNodeValue(treeCalc_1!$F$2,38)</f>
        <v>-1580000</v>
      </c>
      <c r="K64" s="23">
        <f t="shared" si="0"/>
        <v>-47400</v>
      </c>
    </row>
    <row r="65" spans="6:11" ht="15" customHeight="1" x14ac:dyDescent="0.25">
      <c r="H65" s="14">
        <f>$D$11</f>
        <v>7.4999999999999997E-3</v>
      </c>
      <c r="I65" s="7">
        <f>_xll.PTreeNodeProbability(treeCalc_1!$F$2,39)</f>
        <v>7.4999999999999997E-3</v>
      </c>
      <c r="K65" s="23">
        <v>0</v>
      </c>
    </row>
    <row r="66" spans="6:11" ht="15" customHeight="1" x14ac:dyDescent="0.25">
      <c r="H66" s="22">
        <f>-$B$11+$D$15</f>
        <v>-3980000</v>
      </c>
      <c r="I66" s="6">
        <f>_xll.PTreeNodeValue(treeCalc_1!$F$2,39)</f>
        <v>-3980000</v>
      </c>
      <c r="K66" s="23">
        <f>H66*H65</f>
        <v>-29850</v>
      </c>
    </row>
    <row r="67" spans="6:11" ht="15" customHeight="1" x14ac:dyDescent="0.25">
      <c r="F67" s="11" t="b">
        <f>_xll.PTreeNodeDecision(treeCalc_1!$F$2,17)</f>
        <v>1</v>
      </c>
      <c r="G67" s="9" t="s">
        <v>68</v>
      </c>
    </row>
    <row r="68" spans="6:11" ht="15" customHeight="1" x14ac:dyDescent="0.25">
      <c r="F68" s="8">
        <v>0</v>
      </c>
      <c r="G68" s="10">
        <f>_xll.PTreeNodeValue(treeCalc_1!$F$2,17)</f>
        <v>-92250</v>
      </c>
      <c r="K68" s="23">
        <f>SUM(K62:K66)</f>
        <v>-92250</v>
      </c>
    </row>
    <row r="69" spans="6:11" ht="15" customHeight="1" x14ac:dyDescent="0.25">
      <c r="H69" s="14">
        <f>$D$8</f>
        <v>0.8125</v>
      </c>
      <c r="I69" s="7">
        <f>_xll.PTreeNodeProbability(treeCalc_1!$F$2,20)</f>
        <v>0</v>
      </c>
    </row>
    <row r="70" spans="6:11" ht="15" customHeight="1" x14ac:dyDescent="0.25">
      <c r="H70" s="8">
        <f>$B$8</f>
        <v>0</v>
      </c>
      <c r="I70" s="6">
        <f>_xll.PTreeNodeValue(treeCalc_1!$F$2,20)</f>
        <v>0</v>
      </c>
    </row>
    <row r="71" spans="6:11" ht="15" customHeight="1" x14ac:dyDescent="0.25">
      <c r="G71" s="11" t="b">
        <f>_xll.PTreeNodeDecision(treeCalc_1!$F$2,19)</f>
        <v>0</v>
      </c>
      <c r="H71" s="17" t="s">
        <v>70</v>
      </c>
    </row>
    <row r="72" spans="6:11" ht="15" customHeight="1" x14ac:dyDescent="0.25">
      <c r="G72" s="8">
        <v>0</v>
      </c>
      <c r="H72" s="13">
        <f>_xll.PTreeNodeValue(treeCalc_1!$F$2,19)</f>
        <v>-99375</v>
      </c>
    </row>
    <row r="73" spans="6:11" ht="15" customHeight="1" x14ac:dyDescent="0.25">
      <c r="H73" s="14">
        <f>$D$9</f>
        <v>0.15</v>
      </c>
      <c r="I73" s="7">
        <f>_xll.PTreeNodeProbability(treeCalc_1!$F$2,21)</f>
        <v>0</v>
      </c>
    </row>
    <row r="74" spans="6:11" ht="15" customHeight="1" x14ac:dyDescent="0.25">
      <c r="H74" s="21">
        <f>-$B$9</f>
        <v>-100000</v>
      </c>
      <c r="I74" s="6">
        <f>_xll.PTreeNodeValue(treeCalc_1!$F$2,21)</f>
        <v>-100000</v>
      </c>
    </row>
    <row r="75" spans="6:11" ht="15" customHeight="1" x14ac:dyDescent="0.25">
      <c r="H75" s="14">
        <f>$D$10</f>
        <v>0.03</v>
      </c>
      <c r="I75" s="7">
        <f>_xll.PTreeNodeProbability(treeCalc_1!$F$2,34)</f>
        <v>0</v>
      </c>
    </row>
    <row r="76" spans="6:11" ht="15" customHeight="1" x14ac:dyDescent="0.25">
      <c r="H76" s="21">
        <f>-$B$10+$D$16</f>
        <v>-1850000</v>
      </c>
      <c r="I76" s="6">
        <f>_xll.PTreeNodeValue(treeCalc_1!$F$2,34)</f>
        <v>-1850000</v>
      </c>
    </row>
    <row r="77" spans="6:11" ht="15" customHeight="1" x14ac:dyDescent="0.25">
      <c r="H77" s="14">
        <f>$D$11</f>
        <v>7.4999999999999997E-3</v>
      </c>
      <c r="I77" s="7">
        <f>_xll.PTreeNodeProbability(treeCalc_1!$F$2,35)</f>
        <v>0</v>
      </c>
    </row>
    <row r="78" spans="6:11" ht="15" customHeight="1" x14ac:dyDescent="0.25">
      <c r="H78" s="21">
        <f>-$B$11+$D$16</f>
        <v>-3850000</v>
      </c>
      <c r="I78" s="6">
        <f>_xll.PTreeNodeValue(treeCalc_1!$F$2,35)</f>
        <v>-3850000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4069-7D70-4BF8-9B63-CA65E202F89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0E77-7EE0-4F24-9686-B97D9477CA3C}">
  <dimension ref="A1:P49"/>
  <sheetViews>
    <sheetView workbookViewId="0"/>
  </sheetViews>
  <sheetFormatPr defaultColWidth="15.7109375" defaultRowHeight="15" x14ac:dyDescent="0.25"/>
  <cols>
    <col min="1" max="16384" width="15.7109375" style="4"/>
  </cols>
  <sheetData>
    <row r="1" spans="1:16" x14ac:dyDescent="0.25">
      <c r="A1" s="4" t="s">
        <v>22</v>
      </c>
      <c r="B1" s="3" t="s">
        <v>67</v>
      </c>
      <c r="E1" s="4" t="s">
        <v>30</v>
      </c>
      <c r="F1" s="4">
        <v>3</v>
      </c>
      <c r="H1" s="4" t="s">
        <v>37</v>
      </c>
      <c r="I1" s="3" t="s">
        <v>63</v>
      </c>
      <c r="K1" s="4" t="s">
        <v>42</v>
      </c>
      <c r="L1" s="4">
        <v>100</v>
      </c>
    </row>
    <row r="2" spans="1:16" x14ac:dyDescent="0.25">
      <c r="A2" s="4" t="s">
        <v>23</v>
      </c>
      <c r="B2" s="4" t="e">
        <f>Sheet1!#REF!</f>
        <v>#REF!</v>
      </c>
      <c r="E2" s="4" t="s">
        <v>32</v>
      </c>
      <c r="F2" s="4">
        <f>_xll.PTreeEvaluate5(B3,$L$11:$L$49,$J$11:$J$49,$K$11:$K$49,$N$11:$N$49,$G$11:$G$49,,L1)</f>
        <v>8850433</v>
      </c>
    </row>
    <row r="3" spans="1:16" x14ac:dyDescent="0.25">
      <c r="A3" s="4" t="s">
        <v>24</v>
      </c>
      <c r="B3" s="4" t="s">
        <v>66</v>
      </c>
      <c r="E3" s="4" t="s">
        <v>33</v>
      </c>
      <c r="F3" s="3" t="s">
        <v>59</v>
      </c>
      <c r="H3" s="4" t="s">
        <v>38</v>
      </c>
      <c r="I3" s="5" t="s">
        <v>61</v>
      </c>
    </row>
    <row r="4" spans="1:16" x14ac:dyDescent="0.25">
      <c r="A4" s="4" t="s">
        <v>25</v>
      </c>
      <c r="B4" s="4" t="s">
        <v>58</v>
      </c>
      <c r="E4" s="4" t="s">
        <v>34</v>
      </c>
      <c r="F4" s="3" t="s">
        <v>60</v>
      </c>
      <c r="H4" s="4" t="s">
        <v>39</v>
      </c>
      <c r="I4" s="3" t="s">
        <v>62</v>
      </c>
    </row>
    <row r="5" spans="1:16" x14ac:dyDescent="0.25">
      <c r="A5" s="4" t="s">
        <v>26</v>
      </c>
      <c r="B5" s="4">
        <v>0</v>
      </c>
      <c r="E5" s="4" t="s">
        <v>35</v>
      </c>
      <c r="F5" s="3" t="s">
        <v>60</v>
      </c>
      <c r="H5" s="4" t="s">
        <v>40</v>
      </c>
      <c r="I5" s="5" t="s">
        <v>61</v>
      </c>
    </row>
    <row r="6" spans="1:16" x14ac:dyDescent="0.25">
      <c r="A6" s="4" t="s">
        <v>27</v>
      </c>
      <c r="E6" s="4" t="s">
        <v>36</v>
      </c>
      <c r="F6" s="3" t="s">
        <v>59</v>
      </c>
      <c r="H6" s="4" t="s">
        <v>41</v>
      </c>
      <c r="I6" s="3" t="s">
        <v>62</v>
      </c>
    </row>
    <row r="7" spans="1:16" x14ac:dyDescent="0.25">
      <c r="A7" s="4" t="s">
        <v>28</v>
      </c>
      <c r="E7" s="4" t="s">
        <v>31</v>
      </c>
      <c r="F7" s="3" t="s">
        <v>21</v>
      </c>
    </row>
    <row r="8" spans="1:16" x14ac:dyDescent="0.25">
      <c r="A8" s="4" t="s">
        <v>29</v>
      </c>
      <c r="B8" s="4">
        <v>39</v>
      </c>
    </row>
    <row r="10" spans="1:16" x14ac:dyDescent="0.25">
      <c r="A10" s="4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51</v>
      </c>
      <c r="J10" s="4" t="s">
        <v>52</v>
      </c>
      <c r="K10" s="4" t="s">
        <v>53</v>
      </c>
      <c r="L10" s="4" t="s">
        <v>24</v>
      </c>
      <c r="M10" s="4" t="s">
        <v>54</v>
      </c>
      <c r="N10" s="4" t="s">
        <v>55</v>
      </c>
      <c r="O10" s="4" t="s">
        <v>56</v>
      </c>
      <c r="P10" s="4" t="s">
        <v>57</v>
      </c>
    </row>
    <row r="11" spans="1:16" x14ac:dyDescent="0.25">
      <c r="A11" s="4">
        <f>Sheet1!$F$24</f>
        <v>-92250</v>
      </c>
      <c r="B11" s="4" t="str">
        <f>B1</f>
        <v>Insure/retain</v>
      </c>
      <c r="C11" s="4">
        <v>0</v>
      </c>
      <c r="I11" s="4" t="s">
        <v>64</v>
      </c>
      <c r="J11" s="4">
        <f>Sheet1!$E$24</f>
        <v>0</v>
      </c>
      <c r="K11" s="4">
        <f>Sheet1!$E$23</f>
        <v>0</v>
      </c>
      <c r="L11" s="4" t="s">
        <v>84</v>
      </c>
      <c r="M11" s="3" t="s">
        <v>65</v>
      </c>
      <c r="O11" s="4" t="str">
        <f>Sheet1!$F$23</f>
        <v>Decision</v>
      </c>
      <c r="P11" s="4" t="b">
        <v>0</v>
      </c>
    </row>
    <row r="12" spans="1:16" x14ac:dyDescent="0.25">
      <c r="A12" s="4">
        <f>Sheet1!$G$28</f>
        <v>-93750</v>
      </c>
      <c r="B12" s="3" t="s">
        <v>0</v>
      </c>
      <c r="C12" s="4">
        <v>0</v>
      </c>
      <c r="I12" s="4" t="s">
        <v>64</v>
      </c>
      <c r="J12" s="4">
        <f>Sheet1!$F$28</f>
        <v>-60000</v>
      </c>
      <c r="L12" s="4" t="s">
        <v>72</v>
      </c>
      <c r="M12" s="3" t="s">
        <v>65</v>
      </c>
      <c r="O12" s="4" t="str">
        <f>Sheet1!$G$27</f>
        <v>Chance</v>
      </c>
      <c r="P12" s="4" t="b">
        <v>0</v>
      </c>
    </row>
    <row r="13" spans="1:16" x14ac:dyDescent="0.25">
      <c r="A13" s="4">
        <f>Sheet1!$G$46</f>
        <v>-94250</v>
      </c>
      <c r="B13" s="3" t="s">
        <v>1</v>
      </c>
      <c r="C13" s="4">
        <v>0</v>
      </c>
      <c r="I13" s="4" t="s">
        <v>64</v>
      </c>
      <c r="J13" s="4">
        <f>Sheet1!$F$46</f>
        <v>-17000</v>
      </c>
      <c r="L13" s="4" t="s">
        <v>74</v>
      </c>
      <c r="M13" s="3" t="s">
        <v>65</v>
      </c>
      <c r="O13" s="4" t="str">
        <f>Sheet1!$G$45</f>
        <v>Decision</v>
      </c>
      <c r="P13" s="4" t="b">
        <v>0</v>
      </c>
    </row>
    <row r="14" spans="1:16" x14ac:dyDescent="0.25">
      <c r="B14" s="3"/>
      <c r="M14" s="3"/>
    </row>
    <row r="15" spans="1:16" x14ac:dyDescent="0.25">
      <c r="A15" s="4">
        <f>Sheet1!$H$26</f>
        <v>-60000</v>
      </c>
      <c r="B15" s="3" t="s">
        <v>8</v>
      </c>
      <c r="C15" s="4">
        <v>0</v>
      </c>
      <c r="H15" s="4" t="s">
        <v>64</v>
      </c>
      <c r="I15" s="4" t="s">
        <v>64</v>
      </c>
      <c r="J15" s="4">
        <f>Sheet1!$G$26</f>
        <v>0</v>
      </c>
      <c r="K15" s="4">
        <f>Sheet1!$G$25</f>
        <v>0.8125</v>
      </c>
      <c r="L15" s="4" t="s">
        <v>71</v>
      </c>
      <c r="M15" s="3" t="s">
        <v>65</v>
      </c>
      <c r="P15" s="4" t="b">
        <v>0</v>
      </c>
    </row>
    <row r="16" spans="1:16" x14ac:dyDescent="0.25">
      <c r="A16" s="4">
        <f>Sheet1!$H$30</f>
        <v>-160000</v>
      </c>
      <c r="B16" s="3" t="s">
        <v>9</v>
      </c>
      <c r="C16" s="4">
        <v>0</v>
      </c>
      <c r="H16" s="4" t="s">
        <v>64</v>
      </c>
      <c r="I16" s="4" t="s">
        <v>64</v>
      </c>
      <c r="J16" s="4">
        <f>Sheet1!$G$30</f>
        <v>-100000</v>
      </c>
      <c r="K16" s="4">
        <f>Sheet1!$G$29</f>
        <v>0.15</v>
      </c>
      <c r="L16" s="4" t="s">
        <v>71</v>
      </c>
      <c r="M16" s="3" t="s">
        <v>65</v>
      </c>
      <c r="P16" s="4" t="b">
        <v>0</v>
      </c>
    </row>
    <row r="17" spans="1:16" x14ac:dyDescent="0.25">
      <c r="A17" s="4">
        <f>Sheet1!$H$32</f>
        <v>-560000</v>
      </c>
      <c r="B17" s="3" t="s">
        <v>10</v>
      </c>
      <c r="C17" s="4">
        <v>0</v>
      </c>
      <c r="H17" s="4" t="s">
        <v>64</v>
      </c>
      <c r="I17" s="4" t="s">
        <v>64</v>
      </c>
      <c r="J17" s="4">
        <f>Sheet1!$G$32</f>
        <v>-500000</v>
      </c>
      <c r="K17" s="4">
        <f>Sheet1!$G$31</f>
        <v>0.03</v>
      </c>
      <c r="L17" s="4" t="s">
        <v>71</v>
      </c>
      <c r="M17" s="3" t="s">
        <v>65</v>
      </c>
      <c r="P17" s="4" t="b">
        <v>0</v>
      </c>
    </row>
    <row r="18" spans="1:16" x14ac:dyDescent="0.25">
      <c r="A18" s="4">
        <f>Sheet1!$H$34</f>
        <v>-560000</v>
      </c>
      <c r="B18" s="3" t="s">
        <v>11</v>
      </c>
      <c r="C18" s="4">
        <v>0</v>
      </c>
      <c r="H18" s="4" t="s">
        <v>64</v>
      </c>
      <c r="I18" s="4" t="s">
        <v>64</v>
      </c>
      <c r="J18" s="4">
        <f>Sheet1!$G$34</f>
        <v>-500000</v>
      </c>
      <c r="K18" s="4">
        <f>Sheet1!$G$33</f>
        <v>7.4999999999999997E-3</v>
      </c>
      <c r="L18" s="4" t="s">
        <v>71</v>
      </c>
      <c r="M18" s="3" t="s">
        <v>65</v>
      </c>
      <c r="P18" s="4" t="b">
        <v>0</v>
      </c>
    </row>
    <row r="19" spans="1:16" x14ac:dyDescent="0.25">
      <c r="A19" s="4">
        <f>Sheet1!$H$38</f>
        <v>-101375</v>
      </c>
      <c r="B19" s="3" t="s">
        <v>75</v>
      </c>
      <c r="C19" s="4">
        <v>0</v>
      </c>
      <c r="I19" s="4" t="s">
        <v>64</v>
      </c>
      <c r="J19" s="4">
        <f>Sheet1!$G$38</f>
        <v>0</v>
      </c>
      <c r="L19" s="4" t="s">
        <v>76</v>
      </c>
      <c r="M19" s="3" t="s">
        <v>65</v>
      </c>
      <c r="O19" s="4" t="str">
        <f>Sheet1!$H$37</f>
        <v>Chance</v>
      </c>
      <c r="P19" s="4" t="b">
        <v>0</v>
      </c>
    </row>
    <row r="20" spans="1:16" x14ac:dyDescent="0.25">
      <c r="A20" s="4">
        <f>Sheet1!$H$50</f>
        <v>-94250</v>
      </c>
      <c r="B20" s="3" t="s">
        <v>80</v>
      </c>
      <c r="C20" s="4">
        <v>0</v>
      </c>
      <c r="I20" s="4" t="s">
        <v>64</v>
      </c>
      <c r="J20" s="18">
        <f>Sheet1!$G$50</f>
        <v>0</v>
      </c>
      <c r="L20" s="4" t="s">
        <v>78</v>
      </c>
      <c r="M20" s="3" t="s">
        <v>65</v>
      </c>
      <c r="O20" s="4" t="str">
        <f>Sheet1!$H$49</f>
        <v>Chance</v>
      </c>
      <c r="P20" s="4" t="b">
        <v>0</v>
      </c>
    </row>
    <row r="21" spans="1:16" x14ac:dyDescent="0.25">
      <c r="A21" s="4">
        <f>Sheet1!$I$36</f>
        <v>-17000</v>
      </c>
      <c r="B21" s="3" t="s">
        <v>8</v>
      </c>
      <c r="C21" s="4">
        <v>0</v>
      </c>
      <c r="H21" s="4" t="s">
        <v>64</v>
      </c>
      <c r="I21" s="4" t="s">
        <v>64</v>
      </c>
      <c r="J21" s="18">
        <f>Sheet1!$H$36</f>
        <v>0</v>
      </c>
      <c r="K21" s="4">
        <f>Sheet1!$H$35</f>
        <v>0.8125</v>
      </c>
      <c r="L21" s="4" t="s">
        <v>77</v>
      </c>
      <c r="M21" s="3" t="s">
        <v>65</v>
      </c>
      <c r="P21" s="4" t="b">
        <v>0</v>
      </c>
    </row>
    <row r="22" spans="1:16" x14ac:dyDescent="0.25">
      <c r="A22" s="4">
        <f>Sheet1!$I$40</f>
        <v>-117000</v>
      </c>
      <c r="B22" s="3" t="s">
        <v>9</v>
      </c>
      <c r="C22" s="4">
        <v>0</v>
      </c>
      <c r="H22" s="4" t="s">
        <v>64</v>
      </c>
      <c r="I22" s="4" t="s">
        <v>64</v>
      </c>
      <c r="J22" s="18">
        <f>Sheet1!$H$40</f>
        <v>-100000</v>
      </c>
      <c r="K22" s="4">
        <f>Sheet1!$H$39</f>
        <v>0.15</v>
      </c>
      <c r="L22" s="4" t="s">
        <v>77</v>
      </c>
      <c r="M22" s="3" t="s">
        <v>65</v>
      </c>
      <c r="P22" s="4" t="b">
        <v>0</v>
      </c>
    </row>
    <row r="23" spans="1:16" x14ac:dyDescent="0.25">
      <c r="B23" s="3"/>
      <c r="M23" s="3"/>
    </row>
    <row r="24" spans="1:16" x14ac:dyDescent="0.25">
      <c r="B24" s="3"/>
      <c r="J24" s="18"/>
      <c r="M24" s="3"/>
    </row>
    <row r="25" spans="1:16" x14ac:dyDescent="0.25">
      <c r="B25" s="3"/>
      <c r="J25" s="18"/>
      <c r="M25" s="3"/>
    </row>
    <row r="26" spans="1:16" x14ac:dyDescent="0.25">
      <c r="B26" s="3"/>
      <c r="J26" s="18"/>
      <c r="M26" s="3"/>
    </row>
    <row r="27" spans="1:16" x14ac:dyDescent="0.25">
      <c r="A27" s="4">
        <f>Sheet1!$G$68</f>
        <v>-92250</v>
      </c>
      <c r="B27" s="3" t="s">
        <v>69</v>
      </c>
      <c r="C27" s="4">
        <v>0</v>
      </c>
      <c r="I27" s="4" t="s">
        <v>64</v>
      </c>
      <c r="J27" s="18">
        <f>Sheet1!$F$68</f>
        <v>0</v>
      </c>
      <c r="L27" s="4" t="s">
        <v>85</v>
      </c>
      <c r="M27" s="3" t="s">
        <v>65</v>
      </c>
      <c r="O27" s="4" t="str">
        <f>Sheet1!$G$67</f>
        <v>Decision</v>
      </c>
      <c r="P27" s="4" t="b">
        <v>0</v>
      </c>
    </row>
    <row r="28" spans="1:16" x14ac:dyDescent="0.25">
      <c r="A28" s="4">
        <f>Sheet1!$H$60</f>
        <v>-92250</v>
      </c>
      <c r="B28" s="3" t="s">
        <v>80</v>
      </c>
      <c r="C28" s="4">
        <v>0</v>
      </c>
      <c r="I28" s="4" t="s">
        <v>64</v>
      </c>
      <c r="J28" s="18">
        <f>Sheet1!$G$60</f>
        <v>0</v>
      </c>
      <c r="L28" s="4" t="s">
        <v>83</v>
      </c>
      <c r="M28" s="3" t="s">
        <v>65</v>
      </c>
      <c r="O28" s="4" t="str">
        <f>Sheet1!$H$59</f>
        <v>Chance</v>
      </c>
      <c r="P28" s="4" t="b">
        <v>0</v>
      </c>
    </row>
    <row r="29" spans="1:16" x14ac:dyDescent="0.25">
      <c r="A29" s="4">
        <f>Sheet1!$H$72</f>
        <v>-99375</v>
      </c>
      <c r="B29" s="3" t="s">
        <v>75</v>
      </c>
      <c r="C29" s="4">
        <v>0</v>
      </c>
      <c r="I29" s="4" t="s">
        <v>64</v>
      </c>
      <c r="J29" s="18">
        <f>Sheet1!$G$72</f>
        <v>0</v>
      </c>
      <c r="L29" s="4" t="s">
        <v>81</v>
      </c>
      <c r="M29" s="3" t="s">
        <v>65</v>
      </c>
      <c r="O29" s="4" t="str">
        <f>Sheet1!$H$71</f>
        <v>Chance</v>
      </c>
      <c r="P29" s="4" t="b">
        <v>0</v>
      </c>
    </row>
    <row r="30" spans="1:16" x14ac:dyDescent="0.25">
      <c r="A30" s="4">
        <f>Sheet1!$I$70</f>
        <v>0</v>
      </c>
      <c r="B30" s="3" t="s">
        <v>8</v>
      </c>
      <c r="C30" s="4">
        <v>0</v>
      </c>
      <c r="H30" s="4" t="s">
        <v>64</v>
      </c>
      <c r="I30" s="4" t="s">
        <v>64</v>
      </c>
      <c r="J30" s="18">
        <f>Sheet1!$H$70</f>
        <v>0</v>
      </c>
      <c r="K30" s="4">
        <f>Sheet1!$H$69</f>
        <v>0.8125</v>
      </c>
      <c r="L30" s="4" t="s">
        <v>82</v>
      </c>
      <c r="M30" s="3" t="s">
        <v>65</v>
      </c>
      <c r="P30" s="4" t="b">
        <v>0</v>
      </c>
    </row>
    <row r="31" spans="1:16" x14ac:dyDescent="0.25">
      <c r="A31" s="4">
        <f>Sheet1!$I$74</f>
        <v>-100000</v>
      </c>
      <c r="B31" s="3" t="s">
        <v>9</v>
      </c>
      <c r="C31" s="4">
        <v>0</v>
      </c>
      <c r="H31" s="4" t="s">
        <v>64</v>
      </c>
      <c r="I31" s="4" t="s">
        <v>64</v>
      </c>
      <c r="J31" s="18">
        <f>Sheet1!$H$74</f>
        <v>-100000</v>
      </c>
      <c r="K31" s="4">
        <f>Sheet1!$H$73</f>
        <v>0.15</v>
      </c>
      <c r="L31" s="4" t="s">
        <v>82</v>
      </c>
      <c r="M31" s="3" t="s">
        <v>65</v>
      </c>
      <c r="P31" s="4" t="b">
        <v>0</v>
      </c>
    </row>
    <row r="32" spans="1:16" x14ac:dyDescent="0.25">
      <c r="B32" s="3"/>
      <c r="J32" s="20"/>
      <c r="M32" s="3"/>
    </row>
    <row r="33" spans="1:16" x14ac:dyDescent="0.25">
      <c r="B33" s="3"/>
      <c r="M33" s="3"/>
    </row>
    <row r="34" spans="1:16" x14ac:dyDescent="0.25">
      <c r="B34" s="3"/>
      <c r="M34" s="3"/>
    </row>
    <row r="35" spans="1:16" x14ac:dyDescent="0.25">
      <c r="B35" s="3"/>
      <c r="J35" s="18"/>
      <c r="M35" s="3"/>
    </row>
    <row r="36" spans="1:16" x14ac:dyDescent="0.25">
      <c r="B36" s="3"/>
      <c r="J36" s="18"/>
      <c r="M36" s="3"/>
    </row>
    <row r="37" spans="1:16" x14ac:dyDescent="0.25">
      <c r="B37" s="3"/>
      <c r="J37" s="20"/>
      <c r="M37" s="3"/>
    </row>
    <row r="38" spans="1:16" x14ac:dyDescent="0.25">
      <c r="A38" s="4">
        <f>Sheet1!$I$48</f>
        <v>-17000</v>
      </c>
      <c r="B38" s="3" t="s">
        <v>8</v>
      </c>
      <c r="C38" s="4">
        <v>0</v>
      </c>
      <c r="H38" s="4" t="s">
        <v>64</v>
      </c>
      <c r="I38" s="4" t="s">
        <v>64</v>
      </c>
      <c r="J38" s="4">
        <f>Sheet1!$H$48</f>
        <v>0</v>
      </c>
      <c r="K38" s="4">
        <f>Sheet1!$H$47</f>
        <v>0.8125</v>
      </c>
      <c r="L38" s="4" t="s">
        <v>79</v>
      </c>
      <c r="M38" s="3" t="s">
        <v>65</v>
      </c>
      <c r="P38" s="4" t="b">
        <v>0</v>
      </c>
    </row>
    <row r="39" spans="1:16" x14ac:dyDescent="0.25">
      <c r="A39" s="4">
        <f>Sheet1!$I$52</f>
        <v>-117000</v>
      </c>
      <c r="B39" s="3" t="s">
        <v>9</v>
      </c>
      <c r="C39" s="4">
        <v>0</v>
      </c>
      <c r="H39" s="4" t="s">
        <v>64</v>
      </c>
      <c r="I39" s="4" t="s">
        <v>64</v>
      </c>
      <c r="J39" s="18">
        <f>Sheet1!$H$52</f>
        <v>-100000</v>
      </c>
      <c r="K39" s="4">
        <f>Sheet1!$H$51</f>
        <v>0.15</v>
      </c>
      <c r="L39" s="4" t="s">
        <v>79</v>
      </c>
      <c r="M39" s="3" t="s">
        <v>65</v>
      </c>
      <c r="P39" s="4" t="b">
        <v>0</v>
      </c>
    </row>
    <row r="40" spans="1:16" x14ac:dyDescent="0.25">
      <c r="A40" s="4">
        <f>Sheet1!$I$54</f>
        <v>-1597000</v>
      </c>
      <c r="B40" s="3" t="s">
        <v>10</v>
      </c>
      <c r="C40" s="4">
        <v>0</v>
      </c>
      <c r="H40" s="4" t="s">
        <v>64</v>
      </c>
      <c r="I40" s="4" t="s">
        <v>64</v>
      </c>
      <c r="J40" s="18">
        <f>Sheet1!$H$54</f>
        <v>-1580000</v>
      </c>
      <c r="K40" s="4">
        <f>Sheet1!$H$53</f>
        <v>0.03</v>
      </c>
      <c r="L40" s="4" t="s">
        <v>79</v>
      </c>
      <c r="M40" s="3" t="s">
        <v>65</v>
      </c>
      <c r="P40" s="4" t="b">
        <v>0</v>
      </c>
    </row>
    <row r="41" spans="1:16" x14ac:dyDescent="0.25">
      <c r="A41" s="4">
        <f>Sheet1!$I$56</f>
        <v>-1997000</v>
      </c>
      <c r="B41" s="3" t="s">
        <v>11</v>
      </c>
      <c r="C41" s="4">
        <v>0</v>
      </c>
      <c r="H41" s="4" t="s">
        <v>64</v>
      </c>
      <c r="I41" s="4" t="s">
        <v>64</v>
      </c>
      <c r="J41" s="18">
        <f>Sheet1!$H$56</f>
        <v>-1980000</v>
      </c>
      <c r="K41" s="4">
        <f>Sheet1!$H$55</f>
        <v>7.4999999999999997E-3</v>
      </c>
      <c r="L41" s="4" t="s">
        <v>79</v>
      </c>
      <c r="M41" s="3" t="s">
        <v>65</v>
      </c>
      <c r="P41" s="4" t="b">
        <v>0</v>
      </c>
    </row>
    <row r="42" spans="1:16" x14ac:dyDescent="0.25">
      <c r="A42" s="4">
        <f>Sheet1!$I$42</f>
        <v>-1867000</v>
      </c>
      <c r="B42" s="3" t="s">
        <v>10</v>
      </c>
      <c r="C42" s="4">
        <v>0</v>
      </c>
      <c r="H42" s="4" t="s">
        <v>64</v>
      </c>
      <c r="I42" s="4" t="s">
        <v>64</v>
      </c>
      <c r="J42" s="4">
        <f>Sheet1!$H$42</f>
        <v>-1850000</v>
      </c>
      <c r="K42" s="4">
        <f>Sheet1!$H$41</f>
        <v>0.03</v>
      </c>
      <c r="L42" s="4" t="s">
        <v>77</v>
      </c>
      <c r="M42" s="3" t="s">
        <v>65</v>
      </c>
      <c r="P42" s="4" t="b">
        <v>0</v>
      </c>
    </row>
    <row r="43" spans="1:16" x14ac:dyDescent="0.25">
      <c r="A43" s="4">
        <f>Sheet1!$I$44</f>
        <v>-1867000</v>
      </c>
      <c r="B43" s="3" t="s">
        <v>11</v>
      </c>
      <c r="C43" s="4">
        <v>0</v>
      </c>
      <c r="H43" s="4" t="s">
        <v>64</v>
      </c>
      <c r="I43" s="4" t="s">
        <v>64</v>
      </c>
      <c r="J43" s="4">
        <f>Sheet1!$H$44</f>
        <v>-1850000</v>
      </c>
      <c r="K43" s="4">
        <f>Sheet1!$H$43</f>
        <v>7.4999999999999997E-3</v>
      </c>
      <c r="L43" s="4" t="s">
        <v>77</v>
      </c>
      <c r="M43" s="3" t="s">
        <v>65</v>
      </c>
      <c r="P43" s="4" t="b">
        <v>0</v>
      </c>
    </row>
    <row r="44" spans="1:16" x14ac:dyDescent="0.25">
      <c r="A44" s="4">
        <f>Sheet1!$I$76</f>
        <v>-1850000</v>
      </c>
      <c r="B44" s="3" t="s">
        <v>10</v>
      </c>
      <c r="C44" s="4">
        <v>0</v>
      </c>
      <c r="H44" s="4" t="s">
        <v>64</v>
      </c>
      <c r="I44" s="4" t="s">
        <v>64</v>
      </c>
      <c r="J44" s="4">
        <f>Sheet1!$H$76</f>
        <v>-1850000</v>
      </c>
      <c r="K44" s="4">
        <f>Sheet1!$H$75</f>
        <v>0.03</v>
      </c>
      <c r="L44" s="4" t="s">
        <v>82</v>
      </c>
      <c r="M44" s="3" t="s">
        <v>65</v>
      </c>
      <c r="P44" s="4" t="b">
        <v>0</v>
      </c>
    </row>
    <row r="45" spans="1:16" x14ac:dyDescent="0.25">
      <c r="A45" s="4">
        <f>Sheet1!$I$78</f>
        <v>-3850000</v>
      </c>
      <c r="B45" s="3" t="s">
        <v>11</v>
      </c>
      <c r="C45" s="4">
        <v>0</v>
      </c>
      <c r="H45" s="4" t="s">
        <v>64</v>
      </c>
      <c r="I45" s="4" t="s">
        <v>64</v>
      </c>
      <c r="J45" s="4">
        <f>Sheet1!$H$78</f>
        <v>-3850000</v>
      </c>
      <c r="K45" s="4">
        <f>Sheet1!$H$77</f>
        <v>7.4999999999999997E-3</v>
      </c>
      <c r="L45" s="4" t="s">
        <v>82</v>
      </c>
      <c r="M45" s="3" t="s">
        <v>65</v>
      </c>
      <c r="P45" s="4" t="b">
        <v>0</v>
      </c>
    </row>
    <row r="46" spans="1:16" x14ac:dyDescent="0.25">
      <c r="A46" s="4">
        <f>Sheet1!$I$58</f>
        <v>0</v>
      </c>
      <c r="B46" s="3" t="s">
        <v>8</v>
      </c>
      <c r="C46" s="4">
        <v>0</v>
      </c>
      <c r="H46" s="4" t="s">
        <v>64</v>
      </c>
      <c r="I46" s="4" t="s">
        <v>64</v>
      </c>
      <c r="J46" s="4">
        <f>Sheet1!$H$58</f>
        <v>0</v>
      </c>
      <c r="K46" s="4">
        <f>Sheet1!$H$57</f>
        <v>0.8125</v>
      </c>
      <c r="L46" s="4" t="s">
        <v>73</v>
      </c>
      <c r="M46" s="3" t="s">
        <v>65</v>
      </c>
      <c r="P46" s="4" t="b">
        <v>0</v>
      </c>
    </row>
    <row r="47" spans="1:16" x14ac:dyDescent="0.25">
      <c r="A47" s="4">
        <f>Sheet1!$I$62</f>
        <v>-100000</v>
      </c>
      <c r="B47" s="3" t="s">
        <v>9</v>
      </c>
      <c r="C47" s="4">
        <v>0</v>
      </c>
      <c r="H47" s="4" t="s">
        <v>64</v>
      </c>
      <c r="I47" s="4" t="s">
        <v>64</v>
      </c>
      <c r="J47" s="4">
        <f>Sheet1!$H$62</f>
        <v>-100000</v>
      </c>
      <c r="K47" s="4">
        <f>Sheet1!$H$61</f>
        <v>0.15</v>
      </c>
      <c r="L47" s="4" t="s">
        <v>73</v>
      </c>
      <c r="M47" s="3" t="s">
        <v>65</v>
      </c>
      <c r="P47" s="4" t="b">
        <v>0</v>
      </c>
    </row>
    <row r="48" spans="1:16" x14ac:dyDescent="0.25">
      <c r="A48" s="4">
        <f>Sheet1!$I$64</f>
        <v>-1580000</v>
      </c>
      <c r="B48" s="3" t="s">
        <v>10</v>
      </c>
      <c r="C48" s="4">
        <v>0</v>
      </c>
      <c r="H48" s="4" t="s">
        <v>64</v>
      </c>
      <c r="I48" s="4" t="s">
        <v>64</v>
      </c>
      <c r="J48" s="20">
        <f>Sheet1!$H$64</f>
        <v>-1580000</v>
      </c>
      <c r="K48" s="4">
        <f>Sheet1!$H$63</f>
        <v>0.03</v>
      </c>
      <c r="L48" s="4" t="s">
        <v>73</v>
      </c>
      <c r="M48" s="3" t="s">
        <v>65</v>
      </c>
      <c r="P48" s="4" t="b">
        <v>0</v>
      </c>
    </row>
    <row r="49" spans="1:16" x14ac:dyDescent="0.25">
      <c r="A49" s="4">
        <f>Sheet1!$I$66</f>
        <v>-3980000</v>
      </c>
      <c r="B49" s="3" t="s">
        <v>11</v>
      </c>
      <c r="C49" s="4">
        <v>0</v>
      </c>
      <c r="H49" s="4" t="s">
        <v>64</v>
      </c>
      <c r="I49" s="4" t="s">
        <v>64</v>
      </c>
      <c r="J49" s="20">
        <f>Sheet1!$H$66</f>
        <v>-3980000</v>
      </c>
      <c r="K49" s="4">
        <f>Sheet1!$H$65</f>
        <v>7.4999999999999997E-3</v>
      </c>
      <c r="L49" s="4" t="s">
        <v>73</v>
      </c>
      <c r="M49" s="3" t="s">
        <v>65</v>
      </c>
      <c r="P49" s="4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_PalUtilTempWorksheet</vt:lpstr>
      <vt:lpstr>treeCalc_1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Vitale</dc:creator>
  <cp:lastModifiedBy>Michael Vitale</cp:lastModifiedBy>
  <dcterms:created xsi:type="dcterms:W3CDTF">2024-02-07T23:08:50Z</dcterms:created>
  <dcterms:modified xsi:type="dcterms:W3CDTF">2024-02-08T01:22:57Z</dcterms:modified>
</cp:coreProperties>
</file>