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804" firstSheet="0" activeTab="0"/>
  </bookViews>
  <sheets>
    <sheet name="Forecast, WACC &amp; DCF" sheetId="1" state="visible" r:id="rId3"/>
  </sheets>
  <definedNames>
    <definedName function="false" hidden="true" name="CIQWBGuid" vbProcedure="false">"afe9a56e-3065-4ad9-a438-fc9f48600bfd"</definedName>
    <definedName function="false" hidden="true" name="IQ_ADDIN" vbProcedure="false">"AUTO"</definedName>
    <definedName function="false" hidden="true" name="IQ_CH" vbProcedure="false">110000</definedName>
    <definedName function="false" hidden="true" name="IQ_CQ" vbProcedure="false">5000</definedName>
    <definedName function="false" hidden="true" name="IQ_CY" vbProcedure="false">10000</definedName>
    <definedName function="false" hidden="true" name="IQ_DAILY" vbProcedure="false">500000</definedName>
    <definedName function="false" hidden="true" name="IQ_DNTM" vbProcedure="false">700000</definedName>
    <definedName function="false" hidden="true" name="IQ_FH" vbProcedure="false">100000</definedName>
    <definedName function="false" hidden="true" name="IQ_FQ" vbProcedure="false">500</definedName>
    <definedName function="false" hidden="true" name="IQ_FWD_CY" vbProcedure="false">10001</definedName>
    <definedName function="false" hidden="true" name="IQ_FWD_CY1" vbProcedure="false">10002</definedName>
    <definedName function="false" hidden="true" name="IQ_FWD_CY2" vbProcedure="false">10003</definedName>
    <definedName function="false" hidden="true" name="IQ_FWD_FY" vbProcedure="false">1001</definedName>
    <definedName function="false" hidden="true" name="IQ_FWD_FY1" vbProcedure="false">1002</definedName>
    <definedName function="false" hidden="true" name="IQ_FWD_FY2" vbProcedure="false">1003</definedName>
    <definedName function="false" hidden="true" name="IQ_FWD_Q" vbProcedure="false">501</definedName>
    <definedName function="false" hidden="true" name="IQ_FWD_Q1" vbProcedure="false">502</definedName>
    <definedName function="false" hidden="true" name="IQ_FWD_Q2" vbProcedure="false">503</definedName>
    <definedName function="false" hidden="true" name="IQ_FY" vbProcedure="false">1000</definedName>
    <definedName function="false" hidden="true" name="IQ_LATESTK" vbProcedure="false">1000</definedName>
    <definedName function="false" hidden="true" name="IQ_LATESTQ" vbProcedure="false">500</definedName>
    <definedName function="false" hidden="true" name="IQ_LTM" vbProcedure="false">2000</definedName>
    <definedName function="false" hidden="true" name="IQ_LTMMONTH" vbProcedure="false">120000</definedName>
    <definedName function="false" hidden="true" name="IQ_MONTH" vbProcedure="false">15000</definedName>
    <definedName function="false" hidden="true" name="IQ_MTD" vbProcedure="false">800000</definedName>
    <definedName function="false" hidden="true" name="IQ_NAMES_REVISION_DATE_" vbProcedure="false">41651.931400463</definedName>
    <definedName function="false" hidden="true" name="IQ_NTM" vbProcedure="false">6000</definedName>
    <definedName function="false" hidden="true" name="IQ_QTD" vbProcedure="false">750000</definedName>
    <definedName function="false" hidden="true" name="IQ_TODAY" vbProcedure="false">0</definedName>
    <definedName function="false" hidden="true" name="IQ_WEEK" vbProcedure="false">50000</definedName>
    <definedName function="false" hidden="true" name="IQ_YTD" vbProcedure="false">3000</definedName>
    <definedName function="false" hidden="true" name="IQ_YTDMONTH" vbProcedure="false">130000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<sst xmlns="http://schemas.openxmlformats.org/spreadsheetml/2006/main" count="64" uniqueCount="64">
  <si>
    <t xml:space="preserve">Paramount: forecast, WACC and DCF ($ millions)</t>
  </si>
  <si>
    <t xml:space="preserve">2010 (base)</t>
  </si>
  <si>
    <t xml:space="preserve">Net sales</t>
  </si>
  <si>
    <t xml:space="preserve">COGS</t>
  </si>
  <si>
    <t xml:space="preserve">Margins improve as shift to higher margin areas</t>
  </si>
  <si>
    <t xml:space="preserve">Gross profit</t>
  </si>
  <si>
    <t xml:space="preserve">Big chunk of production sits in europe/asia while sales are spread across NA/Europe/Asia and even the middle east</t>
  </si>
  <si>
    <t xml:space="preserve">^^ shift would reduce FX costs and increase gross margin</t>
  </si>
  <si>
    <t xml:space="preserve">SG&amp;A expense</t>
  </si>
  <si>
    <t xml:space="preserve">More american served volume with more food-service mix would reduce this</t>
  </si>
  <si>
    <t xml:space="preserve">R&amp;D expense</t>
  </si>
  <si>
    <t xml:space="preserve">Depreciation</t>
  </si>
  <si>
    <t xml:space="preserve">Exchange adjustments</t>
  </si>
  <si>
    <t xml:space="preserve">Reduce FX costs</t>
  </si>
  <si>
    <t xml:space="preserve">From exhbit 6-7</t>
  </si>
  <si>
    <t xml:space="preserve">Most debt is maturing before 2013 which means a single default can freeze shipments across borders</t>
  </si>
  <si>
    <t xml:space="preserve">Pretax income (loss)</t>
  </si>
  <si>
    <t xml:space="preserve">Refinancing needs to happen immediately</t>
  </si>
  <si>
    <t xml:space="preserve">Income taxes</t>
  </si>
  <si>
    <t xml:space="preserve">Minority interest</t>
  </si>
  <si>
    <t xml:space="preserve">Net income</t>
  </si>
  <si>
    <t xml:space="preserve">Add Back: Depreciation</t>
  </si>
  <si>
    <t xml:space="preserve">Depreciation decrease</t>
  </si>
  <si>
    <t xml:space="preserve">NWC</t>
  </si>
  <si>
    <t xml:space="preserve">Accounts receivable</t>
  </si>
  <si>
    <t xml:space="preserve">Inventory</t>
  </si>
  <si>
    <t xml:space="preserve">Accounts payable</t>
  </si>
  <si>
    <t xml:space="preserve">Change in NWC</t>
  </si>
  <si>
    <t xml:space="preserve">CAPEX</t>
  </si>
  <si>
    <t xml:space="preserve">Capex Removed</t>
  </si>
  <si>
    <t xml:space="preserve">FCFF</t>
  </si>
  <si>
    <t xml:space="preserve">WACC</t>
  </si>
  <si>
    <t xml:space="preserve">Amount</t>
  </si>
  <si>
    <t xml:space="preserve">Weight</t>
  </si>
  <si>
    <t xml:space="preserve">Equity</t>
  </si>
  <si>
    <t xml:space="preserve">FCF</t>
  </si>
  <si>
    <t xml:space="preserve">Debt</t>
  </si>
  <si>
    <t xml:space="preserve">Discount factor</t>
  </si>
  <si>
    <t xml:space="preserve">Discounted</t>
  </si>
  <si>
    <t xml:space="preserve">Rf</t>
  </si>
  <si>
    <t xml:space="preserve">Beta</t>
  </si>
  <si>
    <t xml:space="preserve">FCF Sum</t>
  </si>
  <si>
    <t xml:space="preserve">Terminal value</t>
  </si>
  <si>
    <t xml:space="preserve">Rm-Rf</t>
  </si>
  <si>
    <t xml:space="preserve">Rm</t>
  </si>
  <si>
    <t xml:space="preserve">Terminal Value</t>
  </si>
  <si>
    <t xml:space="preserve">Growth rate</t>
  </si>
  <si>
    <t xml:space="preserve">Cost of Equity</t>
  </si>
  <si>
    <t xml:space="preserve">Enterprise Value</t>
  </si>
  <si>
    <t xml:space="preserve">Net Debt</t>
  </si>
  <si>
    <t xml:space="preserve">5.5 B of debt - cash</t>
  </si>
  <si>
    <t xml:space="preserve">Fair Value</t>
  </si>
  <si>
    <t xml:space="preserve">Cost of Debt</t>
  </si>
  <si>
    <t xml:space="preserve">~5.2% LT </t>
  </si>
  <si>
    <t xml:space="preserve">2b of 5 b</t>
  </si>
  <si>
    <t xml:space="preserve">wtrr]</t>
  </si>
  <si>
    <t xml:space="preserve">Share Price</t>
  </si>
  <si>
    <t xml:space="preserve">Tax Rate</t>
  </si>
  <si>
    <t xml:space="preserve">Assume Higher short term (majority of debt) </t>
  </si>
  <si>
    <t xml:space="preserve">After Tax Cost of Debt</t>
  </si>
  <si>
    <t xml:space="preserve">Shares Outstanding</t>
  </si>
  <si>
    <t xml:space="preserve">Terminal Growth Rate</t>
  </si>
  <si>
    <t xml:space="preserve">Market risk premium</t>
  </si>
  <si>
    <t xml:space="preserve">Risk Free rate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</si>
</sst>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_);\(#,##0\);\–_);\–_)"/>
    <numFmt numFmtId="166" formatCode="0%"/>
    <numFmt numFmtId="167" formatCode="#,##0"/>
    <numFmt numFmtId="168" formatCode="#,##0.00_);\(#,##0.00\)"/>
    <numFmt numFmtId="169" formatCode="#,##0.0_);\(#,##0.0\)"/>
    <numFmt numFmtId="170" formatCode="#,##0.00"/>
    <numFmt numFmtId="171" formatCode="0.00%"/>
    <numFmt numFmtId="172" formatCode="0.00"/>
    <numFmt numFmtId="173" formatCode="0.0"/>
    <numFmt numFmtId="174" formatCode="#,##0.0"/>
    <numFmt numFmtId="175" formatCode="#,##0_);\(#,##0\)"/>
    <numFmt numFmtId="176" formatCode="0.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8"/>
      <color rgb="FF000000"/>
      <name val="Verdana"/>
      <family val="2"/>
      <charset val="1"/>
    </font>
    <font>
      <b val="true"/>
      <u val="single"/>
      <sz val="8"/>
      <color rgb="FF000000"/>
      <name val="Arial"/>
      <family val="2"/>
      <charset val="1"/>
    </font>
    <font>
      <sz val="1"/>
      <color rgb="FFFFFFFF"/>
      <name val="Symbol"/>
      <family val="1"/>
      <charset val="2"/>
    </font>
    <font>
      <b val="true"/>
      <u val="single"/>
      <sz val="8"/>
      <color rgb="FF000000"/>
      <name val="Verdana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2"/>
      <color rgb="FF000000"/>
      <name val="Verdana"/>
      <family val="2"/>
      <charset val="1"/>
    </font>
    <font>
      <sz val="10"/>
      <name val="Arial"/>
      <family val="2"/>
      <charset val="1"/>
    </font>
    <font>
      <b val="true"/>
      <sz val="8"/>
      <color rgb="FFFFFFFF"/>
      <name val="Verdana"/>
      <family val="2"/>
      <charset val="1"/>
    </font>
    <font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b val="true"/>
      <sz val="13"/>
      <color rgb="FF000000"/>
      <name val="Verdana"/>
      <family val="2"/>
      <charset val="1"/>
    </font>
    <font>
      <sz val="9"/>
      <color theme="1"/>
      <name val="Times New Roman"/>
      <family val="1"/>
      <charset val="1"/>
    </font>
    <font>
      <b val="true"/>
      <sz val="9"/>
      <color theme="1"/>
      <name val="Times New Roman"/>
      <family val="1"/>
      <charset val="1"/>
    </font>
    <font>
      <sz val="9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color rgb="FFFF0000"/>
      <name val="Times New Roman"/>
      <family val="1"/>
      <charset val="1"/>
    </font>
    <font>
      <b val="true"/>
      <sz val="11"/>
      <color theme="1"/>
      <name val="Garamond"/>
      <family val="1"/>
      <charset val="1"/>
    </font>
    <font>
      <sz val="11"/>
      <color theme="1"/>
      <name val="Garamond"/>
      <family val="1"/>
      <charset val="1"/>
    </font>
    <font>
      <sz val="11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333399"/>
        <bgColor rgb="FF003366"/>
      </patternFill>
    </fill>
    <fill>
      <patternFill patternType="solid">
        <fgColor rgb="FF333333"/>
        <bgColor rgb="FF333300"/>
      </patternFill>
    </fill>
    <fill>
      <patternFill patternType="solid">
        <fgColor rgb="FF003366"/>
        <bgColor rgb="FF333399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tru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2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4" fillId="0" borderId="0" xfId="1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3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1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2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3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4" fillId="0" borderId="0" xfId="1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hartingText" xfId="20"/>
    <cellStyle name="CHPAboveAverage" xfId="21"/>
    <cellStyle name="ColumnHeaderNormal" xfId="22"/>
    <cellStyle name="Invisible" xfId="23"/>
    <cellStyle name="NewColumnHeaderNormal" xfId="24"/>
    <cellStyle name="NewSectionHeaderNormal" xfId="25"/>
    <cellStyle name="NewTitleNormal" xfId="26"/>
    <cellStyle name="Normal 2" xfId="27"/>
    <cellStyle name="SectionHeaderNormal" xfId="28"/>
    <cellStyle name="SubScript" xfId="29"/>
    <cellStyle name="SuperScript" xfId="30"/>
    <cellStyle name="TextBold" xfId="31"/>
    <cellStyle name="TextItalic" xfId="32"/>
    <cellStyle name="TextNormal" xfId="33"/>
    <cellStyle name="TitleNormal" xfId="34"/>
    <cellStyle name="Total 2" xfId="3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6"/>
  <sheetViews>
    <sheetView showFormulas="false" showGridLines="true" showRowColHeaders="true" showZeros="true" rightToLeft="false" tabSelected="true" showOutlineSymbols="true" defaultGridColor="true" view="normal" topLeftCell="D28" colorId="64" zoomScale="100" zoomScaleNormal="100" zoomScalePageLayoutView="100" workbookViewId="0">
      <selection pane="topLeft" activeCell="P39" activeCellId="0" sqref="P39"/>
    </sheetView>
  </sheetViews>
  <sheetFormatPr defaultColWidth="9.1640625" defaultRowHeight="12" zeroHeight="false" outlineLevelRow="0" outlineLevelCol="0"/>
  <cols>
    <col collapsed="false" customWidth="true" hidden="false" outlineLevel="0" max="1" min="1" style="1" width="29.66"/>
    <col collapsed="false" customWidth="true" hidden="false" outlineLevel="0" max="2" min="2" style="1" width="16.5"/>
    <col collapsed="false" customWidth="true" hidden="false" outlineLevel="0" max="3" min="3" style="1" width="8"/>
    <col collapsed="false" customWidth="false" hidden="false" outlineLevel="0" max="4" min="4" style="1" width="9.16"/>
    <col collapsed="false" customWidth="true" hidden="false" outlineLevel="0" max="5" min="5" style="1" width="8.5"/>
    <col collapsed="false" customWidth="true" hidden="false" outlineLevel="0" max="6" min="6" style="1" width="8.67"/>
    <col collapsed="false" customWidth="true" hidden="false" outlineLevel="0" max="8" min="7" style="1" width="8.5"/>
    <col collapsed="false" customWidth="false" hidden="false" outlineLevel="0" max="11" min="9" style="1" width="9.16"/>
    <col collapsed="false" customWidth="true" hidden="false" outlineLevel="0" max="12" min="12" style="1" width="11.83"/>
    <col collapsed="false" customWidth="false" hidden="false" outlineLevel="0" max="16384" min="13" style="1" width="9.16"/>
  </cols>
  <sheetData>
    <row r="1" customFormat="false" ht="12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2" hidden="false" customHeight="fals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 t="s">
        <v>1</v>
      </c>
      <c r="L2" s="1" t="n">
        <v>2011</v>
      </c>
      <c r="M2" s="1" t="n">
        <v>2012</v>
      </c>
      <c r="N2" s="1" t="n">
        <v>2013</v>
      </c>
      <c r="O2" s="1" t="n">
        <v>2014</v>
      </c>
      <c r="P2" s="1" t="n">
        <v>2015</v>
      </c>
    </row>
    <row r="3" customFormat="false" ht="12" hidden="false" customHeight="false" outlineLevel="0" collapsed="false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 t="n">
        <v>5575</v>
      </c>
      <c r="L3" s="8" t="n">
        <f aca="false">K3*(1+L4)</f>
        <v>5686.5</v>
      </c>
      <c r="M3" s="8" t="n">
        <f aca="false">L3*(1+M4)</f>
        <v>5800.23</v>
      </c>
      <c r="N3" s="8" t="n">
        <f aca="false">M3*(1+N4)</f>
        <v>5916.2346</v>
      </c>
      <c r="O3" s="8" t="n">
        <f aca="false">N3*(1+O4)</f>
        <v>6034.559292</v>
      </c>
      <c r="P3" s="8" t="n">
        <f aca="false">O3*(1+P4)</f>
        <v>6155.25047784</v>
      </c>
    </row>
    <row r="4" customFormat="false" ht="12" hidden="false" customHeight="false" outlineLevel="0" collapsed="false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9" t="n">
        <v>0.02</v>
      </c>
      <c r="M4" s="9" t="n">
        <v>0.02</v>
      </c>
      <c r="N4" s="9" t="n">
        <v>0.02</v>
      </c>
      <c r="O4" s="9" t="n">
        <v>0.02</v>
      </c>
      <c r="P4" s="9" t="n">
        <v>0.02</v>
      </c>
    </row>
    <row r="5" customFormat="false" ht="12" hidden="false" customHeight="false" outlineLevel="0" collapsed="false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 t="n">
        <v>4259</v>
      </c>
      <c r="L5" s="8" t="n">
        <f aca="false">L3*L6</f>
        <v>3980.55</v>
      </c>
      <c r="M5" s="8" t="n">
        <f aca="false">M3*M6</f>
        <v>3770.1495</v>
      </c>
      <c r="N5" s="8" t="n">
        <f aca="false">N3*N6</f>
        <v>3845.55249</v>
      </c>
      <c r="O5" s="8" t="n">
        <f aca="false">O3*O6</f>
        <v>3922.4635398</v>
      </c>
      <c r="P5" s="8" t="n">
        <f aca="false">P3*P6</f>
        <v>4000.912810596</v>
      </c>
    </row>
    <row r="6" customFormat="false" ht="12.75" hidden="false" customHeight="true" outlineLevel="0" collapsed="false">
      <c r="A6" s="10"/>
      <c r="B6" s="11"/>
      <c r="C6" s="11"/>
      <c r="D6" s="11"/>
      <c r="E6" s="11"/>
      <c r="F6" s="11"/>
      <c r="G6" s="11"/>
      <c r="H6" s="11"/>
      <c r="I6" s="11"/>
      <c r="J6" s="11"/>
      <c r="K6" s="12" t="n">
        <f aca="false">K5/K3</f>
        <v>0.763946188340807</v>
      </c>
      <c r="L6" s="9" t="n">
        <v>0.7</v>
      </c>
      <c r="M6" s="9" t="n">
        <v>0.65</v>
      </c>
      <c r="N6" s="9" t="n">
        <v>0.65</v>
      </c>
      <c r="O6" s="9" t="n">
        <v>0.65</v>
      </c>
      <c r="P6" s="9" t="n">
        <v>0.65</v>
      </c>
      <c r="Q6" s="1" t="s">
        <v>4</v>
      </c>
    </row>
    <row r="7" customFormat="false" ht="12" hidden="false" customHeight="false" outlineLevel="0" collapsed="false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7" t="n">
        <f aca="false">K3-K5</f>
        <v>1316</v>
      </c>
      <c r="L7" s="8" t="n">
        <f aca="false">K7*(1+L8)</f>
        <v>1316</v>
      </c>
      <c r="M7" s="8" t="n">
        <f aca="false">L7*(1+M8)</f>
        <v>1316</v>
      </c>
      <c r="N7" s="8" t="n">
        <f aca="false">M7*(1+N8)</f>
        <v>1316</v>
      </c>
      <c r="O7" s="8" t="n">
        <f aca="false">N7*(1+O8)</f>
        <v>1316</v>
      </c>
      <c r="P7" s="8" t="n">
        <f aca="false">O7*(1+P8)</f>
        <v>1316</v>
      </c>
      <c r="Q7" s="1" t="s">
        <v>6</v>
      </c>
    </row>
    <row r="8" customFormat="false" ht="12" hidden="false" customHeight="false" outlineLevel="0" collapsed="false">
      <c r="A8" s="6"/>
      <c r="B8" s="7"/>
      <c r="C8" s="7"/>
      <c r="D8" s="7"/>
      <c r="E8" s="7"/>
      <c r="F8" s="7"/>
      <c r="G8" s="7"/>
      <c r="H8" s="7"/>
      <c r="I8" s="7"/>
      <c r="J8" s="7"/>
      <c r="K8" s="7"/>
      <c r="Q8" s="1" t="s">
        <v>7</v>
      </c>
    </row>
    <row r="9" customFormat="false" ht="12" hidden="false" customHeight="false" outlineLevel="0" collapsed="false">
      <c r="A9" s="6" t="s">
        <v>8</v>
      </c>
      <c r="B9" s="7"/>
      <c r="C9" s="7"/>
      <c r="D9" s="7"/>
      <c r="E9" s="7"/>
      <c r="F9" s="7"/>
      <c r="G9" s="7"/>
      <c r="H9" s="7"/>
      <c r="I9" s="7"/>
      <c r="J9" s="7"/>
      <c r="K9" s="7" t="n">
        <v>736</v>
      </c>
      <c r="L9" s="8" t="n">
        <f aca="false">K9*(1+L10)</f>
        <v>736</v>
      </c>
      <c r="M9" s="8" t="n">
        <f aca="false">L9*(1+M10)</f>
        <v>736</v>
      </c>
      <c r="N9" s="8" t="n">
        <f aca="false">M9*(1+N10)</f>
        <v>736</v>
      </c>
      <c r="O9" s="8" t="n">
        <f aca="false">N9*(1+O10)</f>
        <v>736</v>
      </c>
      <c r="P9" s="8" t="n">
        <f aca="false">O9*(1+P10)</f>
        <v>736</v>
      </c>
      <c r="Q9" s="1" t="s">
        <v>9</v>
      </c>
    </row>
    <row r="10" customFormat="false" ht="12" hidden="false" customHeight="false" outlineLevel="0" collapsed="false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13"/>
    </row>
    <row r="11" customFormat="false" ht="15.75" hidden="false" customHeight="true" outlineLevel="0" collapsed="false">
      <c r="A11" s="6" t="s">
        <v>10</v>
      </c>
      <c r="B11" s="7"/>
      <c r="C11" s="7"/>
      <c r="D11" s="7"/>
      <c r="E11" s="7"/>
      <c r="F11" s="7"/>
      <c r="G11" s="7"/>
      <c r="H11" s="7"/>
      <c r="I11" s="7"/>
      <c r="J11" s="7"/>
      <c r="K11" s="7" t="n">
        <v>121</v>
      </c>
      <c r="L11" s="8" t="n">
        <f aca="false">K11*(1+L12)</f>
        <v>121</v>
      </c>
      <c r="M11" s="8" t="n">
        <f aca="false">L11*(1+M12)</f>
        <v>121</v>
      </c>
      <c r="N11" s="8" t="n">
        <f aca="false">M11*(1+N12)</f>
        <v>121</v>
      </c>
      <c r="O11" s="8" t="n">
        <f aca="false">N11*(1+O12)</f>
        <v>121</v>
      </c>
      <c r="P11" s="8" t="n">
        <f aca="false">O11*(1+P12)</f>
        <v>121</v>
      </c>
    </row>
    <row r="12" customFormat="false" ht="12" hidden="false" customHeight="false" outlineLevel="0" collapsed="false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12" hidden="false" customHeight="false" outlineLevel="0" collapsed="false">
      <c r="A13" s="14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 t="n">
        <v>385</v>
      </c>
      <c r="L13" s="8" t="n">
        <v>340</v>
      </c>
      <c r="M13" s="8" t="n">
        <v>340</v>
      </c>
      <c r="N13" s="8" t="n">
        <v>340</v>
      </c>
      <c r="O13" s="8" t="n">
        <v>340</v>
      </c>
      <c r="P13" s="8" t="n">
        <v>340</v>
      </c>
    </row>
    <row r="14" customFormat="false" ht="12" hidden="false" customHeight="false" outlineLevel="0" collapsed="false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customFormat="false" ht="12.75" hidden="false" customHeight="true" outlineLevel="0" collapsed="false">
      <c r="A15" s="6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 t="n">
        <v>-40</v>
      </c>
      <c r="L15" s="8" t="n">
        <v>-30</v>
      </c>
      <c r="M15" s="8" t="n">
        <f aca="false">L15</f>
        <v>-30</v>
      </c>
      <c r="N15" s="8" t="n">
        <f aca="false">M15*(1+N16)</f>
        <v>-30</v>
      </c>
      <c r="O15" s="8" t="n">
        <f aca="false">N15*(1+O16)</f>
        <v>-30</v>
      </c>
      <c r="P15" s="8" t="n">
        <f aca="false">O15*(1+P16)</f>
        <v>-30</v>
      </c>
      <c r="Q15" s="1" t="s">
        <v>13</v>
      </c>
      <c r="T15" s="1" t="s">
        <v>14</v>
      </c>
    </row>
    <row r="16" customFormat="false" ht="12.75" hidden="false" customHeight="true" outlineLevel="0" collapsed="false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8"/>
      <c r="M16" s="8"/>
      <c r="N16" s="8"/>
      <c r="O16" s="8"/>
      <c r="P16" s="8"/>
      <c r="T16" s="1" t="s">
        <v>15</v>
      </c>
    </row>
    <row r="17" customFormat="false" ht="12" hidden="false" customHeight="false" outlineLevel="0" collapsed="false">
      <c r="A17" s="6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 t="n">
        <f aca="false">K7-K9-K11-K13+K15</f>
        <v>34</v>
      </c>
      <c r="L17" s="7" t="n">
        <f aca="false">L7-L9-L11-L13+L15</f>
        <v>89</v>
      </c>
      <c r="M17" s="7" t="n">
        <f aca="false">M7-M9-M11-M13+M15</f>
        <v>89</v>
      </c>
      <c r="N17" s="7" t="n">
        <f aca="false">N7-N9-N11-N13+N15</f>
        <v>89</v>
      </c>
      <c r="O17" s="7" t="n">
        <f aca="false">O7-O9-O11-O13+O15</f>
        <v>89</v>
      </c>
      <c r="P17" s="7" t="n">
        <f aca="false">P7-P9-P11-P13+P15</f>
        <v>89</v>
      </c>
      <c r="T17" s="1" t="s">
        <v>17</v>
      </c>
    </row>
    <row r="18" customFormat="false" ht="12" hidden="false" customHeight="false" outlineLevel="0" collapsed="false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12" hidden="false" customHeight="false" outlineLevel="0" collapsed="false">
      <c r="A19" s="6" t="s">
        <v>18</v>
      </c>
      <c r="B19" s="7"/>
      <c r="C19" s="7"/>
      <c r="D19" s="7"/>
      <c r="E19" s="7"/>
      <c r="F19" s="7"/>
      <c r="G19" s="7"/>
      <c r="H19" s="7"/>
      <c r="I19" s="7"/>
      <c r="J19" s="7"/>
      <c r="K19" s="7" t="n">
        <v>-128</v>
      </c>
      <c r="L19" s="8"/>
      <c r="M19" s="8"/>
      <c r="N19" s="8"/>
      <c r="O19" s="8"/>
      <c r="P19" s="8"/>
    </row>
    <row r="20" customFormat="false" ht="12" hidden="false" customHeight="false" outlineLevel="0" collapsed="false">
      <c r="A20" s="6"/>
      <c r="B20" s="7"/>
      <c r="C20" s="7"/>
      <c r="D20" s="7"/>
      <c r="E20" s="7"/>
      <c r="F20" s="7"/>
      <c r="G20" s="7"/>
      <c r="H20" s="7"/>
      <c r="I20" s="7"/>
      <c r="J20" s="7"/>
      <c r="K20" s="15"/>
      <c r="L20" s="15"/>
      <c r="M20" s="15"/>
      <c r="N20" s="15"/>
      <c r="O20" s="15"/>
      <c r="P20" s="15"/>
    </row>
    <row r="21" customFormat="false" ht="12" hidden="false" customHeight="false" outlineLevel="0" collapsed="false">
      <c r="A21" s="6" t="s">
        <v>19</v>
      </c>
      <c r="B21" s="7"/>
      <c r="C21" s="7"/>
      <c r="D21" s="7"/>
      <c r="E21" s="7"/>
      <c r="F21" s="7"/>
      <c r="G21" s="7"/>
      <c r="H21" s="7"/>
      <c r="I21" s="7"/>
      <c r="J21" s="7"/>
      <c r="K21" s="7" t="n">
        <v>64</v>
      </c>
      <c r="L21" s="8" t="n">
        <f aca="false">K21*(1+L22)</f>
        <v>64</v>
      </c>
      <c r="M21" s="8" t="n">
        <f aca="false">L21*(1+M22)</f>
        <v>64</v>
      </c>
      <c r="N21" s="8" t="n">
        <f aca="false">M21*(1+N22)</f>
        <v>64</v>
      </c>
      <c r="O21" s="8" t="n">
        <f aca="false">N21*(1+O22)</f>
        <v>64</v>
      </c>
      <c r="P21" s="8" t="n">
        <f aca="false">O21*(1+P22)</f>
        <v>64</v>
      </c>
    </row>
    <row r="22" customFormat="false" ht="12" hidden="false" customHeight="false" outlineLevel="0" collapsed="false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8"/>
      <c r="N22" s="8"/>
      <c r="O22" s="8"/>
      <c r="P22" s="8"/>
    </row>
    <row r="23" customFormat="false" ht="12.75" hidden="false" customHeight="true" outlineLevel="0" collapsed="false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customFormat="false" ht="12" hidden="false" customHeight="false" outlineLevel="0" collapsed="false">
      <c r="A24" s="6" t="s">
        <v>20</v>
      </c>
      <c r="B24" s="7"/>
      <c r="C24" s="7"/>
      <c r="D24" s="7"/>
      <c r="E24" s="7"/>
      <c r="F24" s="7"/>
      <c r="G24" s="7"/>
      <c r="H24" s="7"/>
      <c r="I24" s="7"/>
      <c r="J24" s="7"/>
      <c r="K24" s="7" t="n">
        <f aca="false">K17-K19-K21</f>
        <v>98</v>
      </c>
      <c r="L24" s="7" t="n">
        <f aca="false">L17-L19-L21</f>
        <v>25</v>
      </c>
      <c r="M24" s="7" t="n">
        <f aca="false">M17-M19-M21</f>
        <v>25</v>
      </c>
      <c r="N24" s="7" t="n">
        <f aca="false">N17-N19-N21</f>
        <v>25</v>
      </c>
      <c r="O24" s="7" t="n">
        <f aca="false">O17-O19-O21</f>
        <v>25</v>
      </c>
      <c r="P24" s="7" t="n">
        <f aca="false">P17-P19-P21</f>
        <v>25</v>
      </c>
    </row>
    <row r="25" customFormat="false" ht="12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customFormat="false" ht="12" hidden="false" customHeight="false" outlineLevel="0" collapsed="false">
      <c r="A26" s="14" t="s">
        <v>21</v>
      </c>
      <c r="B26" s="7"/>
      <c r="C26" s="7"/>
      <c r="D26" s="7"/>
      <c r="E26" s="7"/>
      <c r="F26" s="7"/>
      <c r="G26" s="7"/>
      <c r="H26" s="7"/>
      <c r="I26" s="7"/>
      <c r="J26" s="7"/>
      <c r="K26" s="7" t="n">
        <v>385</v>
      </c>
      <c r="L26" s="8" t="n">
        <v>300</v>
      </c>
      <c r="M26" s="8" t="n">
        <f aca="false">L26*(1+M27)</f>
        <v>300</v>
      </c>
      <c r="N26" s="8" t="n">
        <f aca="false">M26*(1+N27)</f>
        <v>300</v>
      </c>
      <c r="O26" s="8" t="n">
        <f aca="false">N26*(1+O27)</f>
        <v>300</v>
      </c>
      <c r="P26" s="8" t="n">
        <f aca="false">O26*(1+P27)</f>
        <v>300</v>
      </c>
      <c r="Q26" s="1" t="s">
        <v>22</v>
      </c>
    </row>
    <row r="27" customFormat="false" ht="12" hidden="false" customHeight="false" outlineLevel="0" collapsed="false">
      <c r="A27" s="6"/>
    </row>
    <row r="28" customFormat="false" ht="12" hidden="false" customHeight="false" outlineLevel="0" collapsed="false">
      <c r="A28" s="14" t="s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customFormat="false" ht="12" hidden="false" customHeight="false" outlineLevel="0" collapsed="false">
      <c r="A29" s="6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 t="n">
        <v>885</v>
      </c>
      <c r="L29" s="8" t="n">
        <f aca="false">L30*L3</f>
        <v>909.84</v>
      </c>
      <c r="M29" s="8" t="n">
        <f aca="false">M30*M3</f>
        <v>928.0368</v>
      </c>
      <c r="N29" s="8" t="n">
        <f aca="false">N30*N3</f>
        <v>946.597536</v>
      </c>
      <c r="O29" s="8" t="n">
        <f aca="false">O30*O3</f>
        <v>965.52948672</v>
      </c>
      <c r="P29" s="8" t="n">
        <f aca="false">P30*P3</f>
        <v>984.8400764544</v>
      </c>
    </row>
    <row r="30" customFormat="false" ht="12" hidden="false" customHeight="false" outlineLevel="0" collapsed="false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15" t="n">
        <v>0.16</v>
      </c>
      <c r="M30" s="15" t="n">
        <v>0.16</v>
      </c>
      <c r="N30" s="15" t="n">
        <v>0.16</v>
      </c>
      <c r="O30" s="15" t="n">
        <v>0.16</v>
      </c>
      <c r="P30" s="15" t="n">
        <v>0.16</v>
      </c>
    </row>
    <row r="31" customFormat="false" ht="12" hidden="false" customHeight="false" outlineLevel="0" collapsed="false">
      <c r="A31" s="6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 t="n">
        <v>972</v>
      </c>
      <c r="L31" s="8" t="n">
        <f aca="false">L32*L3</f>
        <v>966.705</v>
      </c>
      <c r="M31" s="8" t="n">
        <f aca="false">M32*M3</f>
        <v>986.0391</v>
      </c>
      <c r="N31" s="8" t="n">
        <f aca="false">N32*N3</f>
        <v>1005.759882</v>
      </c>
      <c r="O31" s="8" t="n">
        <f aca="false">O32*O3</f>
        <v>1025.87507964</v>
      </c>
      <c r="P31" s="8" t="n">
        <f aca="false">P32*P3</f>
        <v>1046.3925812328</v>
      </c>
    </row>
    <row r="32" customFormat="false" ht="12" hidden="false" customHeight="false" outlineLevel="0" collapsed="false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15" t="n">
        <v>0.17</v>
      </c>
      <c r="M32" s="15" t="n">
        <v>0.17</v>
      </c>
      <c r="N32" s="15" t="n">
        <v>0.17</v>
      </c>
      <c r="O32" s="15" t="n">
        <v>0.17</v>
      </c>
      <c r="P32" s="15" t="n">
        <v>0.17</v>
      </c>
    </row>
    <row r="33" customFormat="false" ht="12" hidden="false" customHeight="false" outlineLevel="0" collapsed="false">
      <c r="A33" s="6" t="s">
        <v>26</v>
      </c>
      <c r="B33" s="7"/>
      <c r="C33" s="7"/>
      <c r="D33" s="7"/>
      <c r="E33" s="7"/>
      <c r="F33" s="7"/>
      <c r="G33" s="7"/>
      <c r="H33" s="7"/>
      <c r="I33" s="7"/>
      <c r="J33" s="7"/>
      <c r="K33" s="7" t="n">
        <v>785</v>
      </c>
      <c r="L33" s="8" t="n">
        <f aca="false">L34*L5</f>
        <v>716.499</v>
      </c>
      <c r="M33" s="8" t="n">
        <f aca="false">M34*M5</f>
        <v>678.62691</v>
      </c>
      <c r="N33" s="8" t="n">
        <f aca="false">N34*N5</f>
        <v>692.1994482</v>
      </c>
      <c r="O33" s="8" t="n">
        <f aca="false">O34*O5</f>
        <v>706.043437164</v>
      </c>
      <c r="P33" s="8" t="n">
        <f aca="false">P34*P5</f>
        <v>720.16430590728</v>
      </c>
    </row>
    <row r="34" customFormat="false" ht="12" hidden="false" customHeight="false" outlineLevel="0" collapsed="false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15" t="n">
        <v>0.18</v>
      </c>
      <c r="M34" s="15" t="n">
        <v>0.18</v>
      </c>
      <c r="N34" s="15" t="n">
        <v>0.18</v>
      </c>
      <c r="O34" s="15" t="n">
        <v>0.18</v>
      </c>
      <c r="P34" s="15" t="n">
        <v>0.18</v>
      </c>
    </row>
    <row r="35" customFormat="false" ht="12" hidden="false" customHeight="false" outlineLevel="0" collapsed="false">
      <c r="A35" s="1" t="s">
        <v>27</v>
      </c>
      <c r="C35" s="8"/>
      <c r="D35" s="8"/>
      <c r="E35" s="8"/>
      <c r="F35" s="8"/>
      <c r="G35" s="8"/>
      <c r="H35" s="8"/>
      <c r="I35" s="8"/>
      <c r="J35" s="8"/>
      <c r="K35" s="8" t="n">
        <v>-112</v>
      </c>
      <c r="L35" s="8" t="n">
        <f aca="false">(L29-K29)+(L31-K31)-(L33-K33)</f>
        <v>88.0460000000002</v>
      </c>
      <c r="M35" s="8" t="n">
        <f aca="false">(M29-L29)+(M31-L31)-(M33-L33)</f>
        <v>75.4029900000001</v>
      </c>
      <c r="N35" s="8" t="n">
        <f aca="false">(N29-M29)+(N31-M31)-(N33-M33)</f>
        <v>24.7089798000001</v>
      </c>
      <c r="O35" s="8" t="n">
        <f aca="false">(O29-N29)+(O31-N31)-(O33-N33)</f>
        <v>25.203159396</v>
      </c>
      <c r="P35" s="8" t="n">
        <f aca="false">(P29-O29)+(P31-O31)-(P33-O33)</f>
        <v>25.7072225839199</v>
      </c>
    </row>
    <row r="36" customFormat="false" ht="12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15"/>
      <c r="M36" s="15"/>
      <c r="N36" s="15"/>
      <c r="O36" s="15"/>
      <c r="P36" s="15"/>
    </row>
    <row r="37" customFormat="false" ht="12" hidden="false" customHeight="false" outlineLevel="0" collapsed="false">
      <c r="A37" s="6" t="s">
        <v>28</v>
      </c>
      <c r="B37" s="7"/>
      <c r="C37" s="7"/>
      <c r="D37" s="7"/>
      <c r="E37" s="7"/>
      <c r="F37" s="7"/>
      <c r="G37" s="7"/>
      <c r="H37" s="7"/>
      <c r="I37" s="7"/>
      <c r="J37" s="7"/>
      <c r="K37" s="7" t="n">
        <v>-131</v>
      </c>
      <c r="L37" s="8" t="n">
        <v>75</v>
      </c>
      <c r="M37" s="8" t="n">
        <v>75</v>
      </c>
      <c r="N37" s="8" t="n">
        <v>75</v>
      </c>
      <c r="O37" s="8" t="n">
        <v>75</v>
      </c>
      <c r="P37" s="8" t="n">
        <v>75</v>
      </c>
      <c r="Q37" s="1" t="s">
        <v>29</v>
      </c>
    </row>
    <row r="38" customFormat="false" ht="12.75" hidden="false" customHeight="true" outlineLevel="0" collapsed="false">
      <c r="A38" s="1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7"/>
      <c r="N38" s="17"/>
      <c r="O38" s="17"/>
      <c r="P38" s="17"/>
    </row>
    <row r="39" customFormat="false" ht="12" hidden="false" customHeight="false" outlineLevel="0" collapsed="false">
      <c r="A39" s="6" t="s">
        <v>30</v>
      </c>
      <c r="B39" s="18"/>
      <c r="C39" s="18"/>
      <c r="D39" s="18"/>
      <c r="E39" s="18"/>
      <c r="F39" s="18"/>
      <c r="G39" s="18"/>
      <c r="H39" s="18"/>
      <c r="I39" s="18"/>
      <c r="J39" s="18"/>
      <c r="K39" s="18" t="n">
        <f aca="false">K24+K26-K35-K37</f>
        <v>726</v>
      </c>
      <c r="L39" s="18" t="n">
        <f aca="false">L24+L26-L35-L37</f>
        <v>161.954</v>
      </c>
      <c r="M39" s="18" t="n">
        <f aca="false">M24+M26-M35-M37</f>
        <v>174.59701</v>
      </c>
      <c r="N39" s="18" t="n">
        <f aca="false">N24+N26-N35-N37</f>
        <v>225.2910202</v>
      </c>
      <c r="O39" s="18" t="n">
        <f aca="false">O24+O26-O35-O37</f>
        <v>224.796840604</v>
      </c>
      <c r="P39" s="18" t="n">
        <f aca="false">P24+P26-P35-P37</f>
        <v>224.29277741608</v>
      </c>
    </row>
    <row r="40" customFormat="false" ht="12" hidden="false" customHeight="false" outlineLevel="0" collapsed="false">
      <c r="A40" s="6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customFormat="false" ht="12" hidden="false" customHeight="false" outlineLevel="0" collapsed="false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3" customFormat="false" ht="15" hidden="false" customHeight="true" outlineLevel="0" collapsed="false">
      <c r="A43" s="21" t="s">
        <v>31</v>
      </c>
      <c r="B43" s="22" t="n">
        <f aca="false">C46*B52+ C47*B57</f>
        <v>0.0583508396443859</v>
      </c>
      <c r="C43" s="23"/>
      <c r="D43" s="24"/>
      <c r="E43" s="7"/>
      <c r="F43" s="7"/>
      <c r="G43" s="7"/>
      <c r="H43" s="7"/>
      <c r="I43" s="7"/>
      <c r="J43" s="7"/>
      <c r="K43" s="7"/>
      <c r="L43" s="8"/>
      <c r="M43" s="8"/>
      <c r="N43" s="8"/>
      <c r="O43" s="8"/>
      <c r="P43" s="8"/>
    </row>
    <row r="44" customFormat="false" ht="15" hidden="false" customHeight="true" outlineLevel="0" collapsed="false">
      <c r="A44" s="25"/>
      <c r="B44" s="25"/>
      <c r="C44" s="25"/>
      <c r="D44" s="24"/>
      <c r="E44" s="7"/>
      <c r="F44" s="7"/>
      <c r="G44" s="7"/>
      <c r="H44" s="7"/>
      <c r="I44" s="7"/>
      <c r="J44" s="7"/>
      <c r="K44" s="24"/>
      <c r="L44" s="24" t="n">
        <v>1</v>
      </c>
      <c r="M44" s="24" t="n">
        <v>2</v>
      </c>
      <c r="N44" s="24" t="n">
        <v>3</v>
      </c>
      <c r="O44" s="24" t="n">
        <v>4</v>
      </c>
      <c r="P44" s="24" t="n">
        <v>5</v>
      </c>
      <c r="Q44" s="24"/>
      <c r="R44" s="24"/>
      <c r="S44" s="24"/>
      <c r="T44" s="24"/>
      <c r="U44" s="24"/>
    </row>
    <row r="45" customFormat="false" ht="15" hidden="false" customHeight="true" outlineLevel="0" collapsed="false">
      <c r="A45" s="25"/>
      <c r="B45" s="26" t="s">
        <v>32</v>
      </c>
      <c r="C45" s="26" t="s">
        <v>33</v>
      </c>
      <c r="D45" s="24"/>
      <c r="E45" s="27"/>
      <c r="F45" s="27"/>
      <c r="G45" s="27"/>
      <c r="H45" s="27"/>
      <c r="I45" s="27"/>
      <c r="J45" s="27"/>
      <c r="K45" s="24"/>
      <c r="L45" s="28" t="n">
        <v>2011</v>
      </c>
      <c r="M45" s="28" t="n">
        <v>2012</v>
      </c>
      <c r="N45" s="28" t="n">
        <v>2013</v>
      </c>
      <c r="O45" s="28" t="n">
        <v>2014</v>
      </c>
      <c r="P45" s="28" t="n">
        <v>2015</v>
      </c>
      <c r="Q45" s="28"/>
      <c r="R45" s="28"/>
      <c r="S45" s="28"/>
      <c r="T45" s="28"/>
      <c r="U45" s="28"/>
    </row>
    <row r="46" customFormat="false" ht="15" hidden="false" customHeight="true" outlineLevel="0" collapsed="false">
      <c r="A46" s="21" t="s">
        <v>34</v>
      </c>
      <c r="B46" s="25" t="n">
        <v>542</v>
      </c>
      <c r="C46" s="29" t="n">
        <f aca="false">B46/(SUM(B46:B47))</f>
        <v>0.0892327955218966</v>
      </c>
      <c r="D46" s="24"/>
      <c r="E46" s="27"/>
      <c r="F46" s="27"/>
      <c r="G46" s="27"/>
      <c r="H46" s="27"/>
      <c r="I46" s="27"/>
      <c r="J46" s="27"/>
      <c r="K46" s="24" t="s">
        <v>35</v>
      </c>
      <c r="L46" s="30" t="n">
        <f aca="false">L39</f>
        <v>161.954</v>
      </c>
      <c r="M46" s="30" t="n">
        <f aca="false">M39</f>
        <v>174.59701</v>
      </c>
      <c r="N46" s="30" t="n">
        <f aca="false">N39</f>
        <v>225.2910202</v>
      </c>
      <c r="O46" s="30" t="n">
        <f aca="false">O39</f>
        <v>224.796840604</v>
      </c>
      <c r="P46" s="30" t="n">
        <f aca="false">P39</f>
        <v>224.29277741608</v>
      </c>
      <c r="Q46" s="30"/>
      <c r="R46" s="30"/>
      <c r="S46" s="30"/>
      <c r="T46" s="30"/>
      <c r="U46" s="30"/>
    </row>
    <row r="47" customFormat="false" ht="15" hidden="false" customHeight="true" outlineLevel="0" collapsed="false">
      <c r="A47" s="31" t="s">
        <v>36</v>
      </c>
      <c r="B47" s="32" t="n">
        <v>5532</v>
      </c>
      <c r="C47" s="33" t="n">
        <f aca="false">B47/(SUM(B46:B47))</f>
        <v>0.910767204478103</v>
      </c>
      <c r="D47" s="24"/>
      <c r="E47" s="27"/>
      <c r="F47" s="27"/>
      <c r="G47" s="27"/>
      <c r="H47" s="27"/>
      <c r="I47" s="27"/>
      <c r="J47" s="27"/>
      <c r="K47" s="34" t="s">
        <v>37</v>
      </c>
      <c r="L47" s="34" t="n">
        <v>0.944866260356545</v>
      </c>
      <c r="M47" s="34" t="n">
        <v>0.892772249960162</v>
      </c>
      <c r="N47" s="34" t="n">
        <v>0.843550377169956</v>
      </c>
      <c r="O47" s="34" t="n">
        <v>0.797042290298929</v>
      </c>
      <c r="P47" s="34" t="n">
        <v>0.753098368180765</v>
      </c>
      <c r="Q47" s="34"/>
      <c r="R47" s="34"/>
      <c r="S47" s="34"/>
      <c r="T47" s="34"/>
      <c r="U47" s="34"/>
    </row>
    <row r="48" customFormat="false" ht="15" hidden="false" customHeight="true" outlineLevel="0" collapsed="false">
      <c r="A48" s="25"/>
      <c r="B48" s="25"/>
      <c r="C48" s="25"/>
      <c r="D48" s="24"/>
      <c r="E48" s="27"/>
      <c r="F48" s="27"/>
      <c r="G48" s="27"/>
      <c r="H48" s="27"/>
      <c r="I48" s="27"/>
      <c r="J48" s="27"/>
      <c r="K48" s="35" t="s">
        <v>38</v>
      </c>
      <c r="L48" s="35" t="n">
        <f aca="false">L46/L47</f>
        <v>171.404151883767</v>
      </c>
      <c r="M48" s="35" t="n">
        <f aca="false">M46/M47</f>
        <v>195.567245742451</v>
      </c>
      <c r="N48" s="35" t="n">
        <f aca="false">N46/N47</f>
        <v>267.074766720908</v>
      </c>
      <c r="O48" s="35" t="n">
        <f aca="false">O46/O47</f>
        <v>282.038786824838</v>
      </c>
      <c r="P48" s="35" t="n">
        <f aca="false">P46/P47</f>
        <v>297.826667660822</v>
      </c>
      <c r="Q48" s="35"/>
      <c r="R48" s="35"/>
      <c r="S48" s="35"/>
      <c r="T48" s="35"/>
      <c r="U48" s="35"/>
    </row>
    <row r="49" customFormat="false" ht="15" hidden="false" customHeight="true" outlineLevel="0" collapsed="false">
      <c r="A49" s="25"/>
      <c r="B49" s="25"/>
      <c r="C49" s="25"/>
      <c r="D49" s="36" t="s">
        <v>39</v>
      </c>
      <c r="E49" s="27"/>
      <c r="F49" s="27"/>
      <c r="G49" s="27"/>
      <c r="H49" s="27"/>
      <c r="I49" s="27"/>
      <c r="J49" s="27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customFormat="false" ht="15" hidden="false" customHeight="true" outlineLevel="0" collapsed="false">
      <c r="A50" s="25" t="s">
        <v>40</v>
      </c>
      <c r="B50" s="37" t="n">
        <v>1</v>
      </c>
      <c r="C50" s="25"/>
      <c r="D50" s="38" t="n">
        <f aca="false">0.03</f>
        <v>0.03</v>
      </c>
      <c r="E50" s="39"/>
      <c r="F50" s="39"/>
      <c r="G50" s="39"/>
      <c r="H50" s="39"/>
      <c r="I50" s="39"/>
      <c r="J50" s="39"/>
      <c r="K50" s="24" t="s">
        <v>41</v>
      </c>
      <c r="L50" s="30" t="n">
        <f aca="false">SUM(L48:P48)</f>
        <v>1213.91161883279</v>
      </c>
      <c r="M50" s="24"/>
      <c r="N50" s="24" t="s">
        <v>42</v>
      </c>
      <c r="O50" s="30" t="n">
        <f aca="false">P39</f>
        <v>224.29277741608</v>
      </c>
      <c r="P50" s="24"/>
      <c r="Q50" s="24"/>
      <c r="R50" s="24"/>
      <c r="S50" s="24"/>
      <c r="T50" s="24"/>
      <c r="U50" s="24"/>
    </row>
    <row r="51" customFormat="false" ht="15" hidden="false" customHeight="true" outlineLevel="0" collapsed="false">
      <c r="A51" s="25" t="s">
        <v>43</v>
      </c>
      <c r="B51" s="40" t="n">
        <v>0.06</v>
      </c>
      <c r="C51" s="25"/>
      <c r="D51" s="36" t="s">
        <v>44</v>
      </c>
      <c r="K51" s="24" t="s">
        <v>45</v>
      </c>
      <c r="L51" s="24" t="n">
        <v>3383.32717482885</v>
      </c>
      <c r="M51" s="24"/>
      <c r="N51" s="24" t="s">
        <v>46</v>
      </c>
      <c r="O51" s="41" t="n">
        <v>0.02</v>
      </c>
      <c r="P51" s="24"/>
      <c r="Q51" s="24"/>
      <c r="R51" s="24"/>
      <c r="S51" s="24"/>
      <c r="T51" s="24"/>
      <c r="U51" s="24"/>
    </row>
    <row r="52" customFormat="false" ht="15" hidden="false" customHeight="true" outlineLevel="0" collapsed="false">
      <c r="A52" s="31" t="s">
        <v>47</v>
      </c>
      <c r="B52" s="42" t="n">
        <v>0.09</v>
      </c>
      <c r="C52" s="32"/>
      <c r="D52" s="43" t="n">
        <v>0.09</v>
      </c>
      <c r="K52" s="44" t="s">
        <v>48</v>
      </c>
      <c r="L52" s="30" t="n">
        <f aca="false">SUM(L50:L51)</f>
        <v>4597.23879366163</v>
      </c>
      <c r="M52" s="24"/>
      <c r="N52" s="24"/>
      <c r="O52" s="24"/>
      <c r="P52" s="24"/>
      <c r="Q52" s="24"/>
      <c r="R52" s="24"/>
      <c r="S52" s="24"/>
      <c r="T52" s="24"/>
      <c r="U52" s="24"/>
    </row>
    <row r="53" customFormat="false" ht="15" hidden="false" customHeight="true" outlineLevel="0" collapsed="false">
      <c r="A53" s="25"/>
      <c r="B53" s="25"/>
      <c r="C53" s="25"/>
      <c r="D53" s="24"/>
      <c r="K53" s="24" t="s">
        <v>49</v>
      </c>
      <c r="L53" s="45" t="n">
        <v>5099</v>
      </c>
      <c r="M53" s="24" t="s">
        <v>50</v>
      </c>
      <c r="N53" s="24"/>
      <c r="O53" s="24"/>
      <c r="P53" s="24"/>
      <c r="Q53" s="24"/>
      <c r="R53" s="24"/>
      <c r="S53" s="24"/>
      <c r="T53" s="24"/>
      <c r="U53" s="24"/>
    </row>
    <row r="54" customFormat="false" ht="15" hidden="false" customHeight="true" outlineLevel="0" collapsed="false">
      <c r="A54" s="25"/>
      <c r="B54" s="25"/>
      <c r="C54" s="25"/>
      <c r="D54" s="24"/>
      <c r="K54" s="24" t="s">
        <v>51</v>
      </c>
      <c r="L54" s="30" t="n">
        <f aca="false">L52-L53</f>
        <v>-501.761206338369</v>
      </c>
      <c r="M54" s="24"/>
      <c r="N54" s="24"/>
      <c r="O54" s="24"/>
      <c r="P54" s="24"/>
      <c r="Q54" s="24"/>
      <c r="R54" s="24"/>
      <c r="S54" s="24"/>
      <c r="T54" s="24"/>
      <c r="U54" s="24"/>
    </row>
    <row r="55" customFormat="false" ht="15" hidden="false" customHeight="true" outlineLevel="0" collapsed="false">
      <c r="A55" s="25" t="s">
        <v>52</v>
      </c>
      <c r="B55" s="40" t="n">
        <v>0.085</v>
      </c>
      <c r="C55" s="25"/>
      <c r="D55" s="24" t="s">
        <v>53</v>
      </c>
      <c r="E55" s="1" t="s">
        <v>54</v>
      </c>
      <c r="F55" s="1" t="s">
        <v>55</v>
      </c>
      <c r="K55" s="24" t="s">
        <v>56</v>
      </c>
      <c r="L55" s="24" t="n">
        <v>-2.42983635030687</v>
      </c>
      <c r="M55" s="24"/>
      <c r="N55" s="24"/>
      <c r="O55" s="24"/>
      <c r="P55" s="24"/>
      <c r="Q55" s="24"/>
      <c r="R55" s="24"/>
      <c r="S55" s="24"/>
      <c r="T55" s="24"/>
      <c r="U55" s="24"/>
    </row>
    <row r="56" customFormat="false" ht="15" hidden="false" customHeight="true" outlineLevel="0" collapsed="false">
      <c r="A56" s="25" t="s">
        <v>57</v>
      </c>
      <c r="B56" s="40" t="n">
        <v>0.35</v>
      </c>
      <c r="C56" s="25"/>
      <c r="D56" s="44" t="s">
        <v>58</v>
      </c>
      <c r="M56" s="24"/>
      <c r="N56" s="24"/>
      <c r="O56" s="24"/>
      <c r="P56" s="24"/>
      <c r="Q56" s="24"/>
      <c r="R56" s="24"/>
      <c r="S56" s="24"/>
      <c r="T56" s="24"/>
      <c r="U56" s="24"/>
    </row>
    <row r="57" customFormat="false" ht="15" hidden="false" customHeight="true" outlineLevel="0" collapsed="false">
      <c r="A57" s="31" t="s">
        <v>59</v>
      </c>
      <c r="B57" s="42" t="n">
        <f aca="false">B55*(1-B56)</f>
        <v>0.05525</v>
      </c>
      <c r="C57" s="32"/>
      <c r="D57" s="44"/>
    </row>
    <row r="58" customFormat="false" ht="15" hidden="false" customHeight="true" outlineLevel="0" collapsed="false">
      <c r="A58" s="25"/>
      <c r="B58" s="25"/>
      <c r="C58" s="25"/>
      <c r="D58" s="44"/>
    </row>
    <row r="59" customFormat="false" ht="15" hidden="false" customHeight="true" outlineLevel="0" collapsed="false">
      <c r="A59" s="25"/>
      <c r="B59" s="25"/>
      <c r="C59" s="25"/>
      <c r="D59" s="44"/>
    </row>
    <row r="60" customFormat="false" ht="15" hidden="false" customHeight="true" outlineLevel="0" collapsed="false">
      <c r="A60" s="21" t="s">
        <v>60</v>
      </c>
      <c r="B60" s="46" t="n">
        <v>206.5</v>
      </c>
      <c r="C60" s="21"/>
      <c r="D60" s="44"/>
    </row>
    <row r="61" customFormat="false" ht="13.5" hidden="false" customHeight="true" outlineLevel="0" collapsed="false">
      <c r="A61" s="24"/>
      <c r="B61" s="24"/>
      <c r="C61" s="24"/>
      <c r="D61" s="24"/>
    </row>
    <row r="62" customFormat="false" ht="13.5" hidden="false" customHeight="true" outlineLevel="0" collapsed="false">
      <c r="A62" s="24"/>
      <c r="B62" s="24"/>
      <c r="C62" s="24"/>
      <c r="D62" s="24"/>
    </row>
    <row r="63" customFormat="false" ht="13.5" hidden="false" customHeight="true" outlineLevel="0" collapsed="false">
      <c r="A63" s="24" t="s">
        <v>61</v>
      </c>
      <c r="B63" s="41" t="n">
        <v>0.02</v>
      </c>
      <c r="C63" s="24"/>
      <c r="D63" s="24"/>
    </row>
    <row r="64" customFormat="false" ht="13.5" hidden="false" customHeight="true" outlineLevel="0" collapsed="false">
      <c r="A64" s="24" t="s">
        <v>62</v>
      </c>
      <c r="B64" s="47" t="n">
        <f aca="false">B51</f>
        <v>0.06</v>
      </c>
      <c r="C64" s="24"/>
      <c r="D64" s="24"/>
    </row>
    <row r="65" customFormat="false" ht="13.5" hidden="false" customHeight="true" outlineLevel="0" collapsed="false">
      <c r="A65" s="24" t="s">
        <v>63</v>
      </c>
      <c r="B65" s="41" t="n">
        <v>0.03</v>
      </c>
      <c r="C65" s="24"/>
      <c r="D65" s="24"/>
    </row>
    <row r="66" customFormat="false" ht="13.5" hidden="false" customHeight="true" outlineLevel="0" collapsed="false">
      <c r="A66" s="24"/>
      <c r="B66" s="24"/>
      <c r="C66" s="24"/>
      <c r="D66" s="2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2012-01-08T23:54:51Z</dcterms:created>
  <dc:creator>Michael Vitale</dc:creator>
  <dc:description/>
  <dc:language>en-US</dc:language>
  <cp:lastModifiedBy>Michael Vitale</cp:lastModifiedBy>
  <cp:lastPrinted>2014-04-16T21:03:23Z</cp:lastPrinted>
  <dcterms:modified xsi:type="dcterms:W3CDTF">2026-09-28T19:27:07Z</dcterms:modified>
  <cp:revision>0</cp:revision>
  <dc:subject/>
  <dc:title>Paramount WACC and DCF</dc:title>
</cp:coreProperties>
</file>